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-255" windowWidth="29040" windowHeight="13170"/>
  </bookViews>
  <sheets>
    <sheet name="Stavba" sheetId="1" r:id="rId1"/>
    <sheet name="VzorPolozky" sheetId="10" state="hidden" r:id="rId2"/>
    <sheet name="01 00 Pol" sheetId="12" r:id="rId3"/>
    <sheet name="01 01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00 Pol'!$1:$7</definedName>
    <definedName name="_xlnm.Print_Titles" localSheetId="3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00 Pol'!$A$1:$X$29</definedName>
    <definedName name="_xlnm.Print_Area" localSheetId="3">'01 01 Pol'!$A$1:$X$102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90" i="13"/>
  <c r="BA87"/>
  <c r="V86"/>
  <c r="Q86"/>
  <c r="O86"/>
  <c r="K86"/>
  <c r="I86"/>
  <c r="G86"/>
  <c r="M86" s="1"/>
  <c r="E84"/>
  <c r="Q84" s="1"/>
  <c r="E82"/>
  <c r="V20"/>
  <c r="Q20"/>
  <c r="O20"/>
  <c r="K20"/>
  <c r="I20"/>
  <c r="G20"/>
  <c r="M20" s="1"/>
  <c r="E81"/>
  <c r="E77" s="1"/>
  <c r="E59"/>
  <c r="E49"/>
  <c r="E64"/>
  <c r="E63"/>
  <c r="E62"/>
  <c r="E58"/>
  <c r="E57"/>
  <c r="E12"/>
  <c r="E13"/>
  <c r="E53"/>
  <c r="E52"/>
  <c r="E68"/>
  <c r="E69"/>
  <c r="E48"/>
  <c r="E50"/>
  <c r="E47" s="1"/>
  <c r="E89" l="1"/>
  <c r="Q89" s="1"/>
  <c r="K89"/>
  <c r="V89"/>
  <c r="G89"/>
  <c r="M89" s="1"/>
  <c r="O84"/>
  <c r="G84"/>
  <c r="M84" s="1"/>
  <c r="O82"/>
  <c r="K84"/>
  <c r="V84"/>
  <c r="I84"/>
  <c r="K82"/>
  <c r="BA93"/>
  <c r="BA72"/>
  <c r="BA45"/>
  <c r="BA10"/>
  <c r="G9"/>
  <c r="M9" s="1"/>
  <c r="I9"/>
  <c r="K9"/>
  <c r="O9"/>
  <c r="Q9"/>
  <c r="V9"/>
  <c r="G14"/>
  <c r="M14" s="1"/>
  <c r="I14"/>
  <c r="K14"/>
  <c r="O14"/>
  <c r="Q14"/>
  <c r="V14"/>
  <c r="G18"/>
  <c r="M18" s="1"/>
  <c r="I18"/>
  <c r="K18"/>
  <c r="O18"/>
  <c r="Q18"/>
  <c r="V18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8"/>
  <c r="I28"/>
  <c r="K28"/>
  <c r="O28"/>
  <c r="Q28"/>
  <c r="V28"/>
  <c r="G31"/>
  <c r="M31" s="1"/>
  <c r="I31"/>
  <c r="K31"/>
  <c r="O31"/>
  <c r="Q31"/>
  <c r="V31"/>
  <c r="G33"/>
  <c r="M33" s="1"/>
  <c r="I33"/>
  <c r="K33"/>
  <c r="O33"/>
  <c r="Q33"/>
  <c r="V33"/>
  <c r="G36"/>
  <c r="M36" s="1"/>
  <c r="I36"/>
  <c r="K36"/>
  <c r="O36"/>
  <c r="Q36"/>
  <c r="V36"/>
  <c r="G39"/>
  <c r="M39" s="1"/>
  <c r="I39"/>
  <c r="K39"/>
  <c r="O39"/>
  <c r="Q39"/>
  <c r="V39"/>
  <c r="G41"/>
  <c r="M41" s="1"/>
  <c r="I41"/>
  <c r="K41"/>
  <c r="O41"/>
  <c r="Q41"/>
  <c r="V41"/>
  <c r="G44"/>
  <c r="M44" s="1"/>
  <c r="I44"/>
  <c r="K44"/>
  <c r="O44"/>
  <c r="Q44"/>
  <c r="V44"/>
  <c r="G47"/>
  <c r="M47" s="1"/>
  <c r="I47"/>
  <c r="K47"/>
  <c r="O47"/>
  <c r="Q47"/>
  <c r="V47"/>
  <c r="G51"/>
  <c r="M51" s="1"/>
  <c r="I51"/>
  <c r="K51"/>
  <c r="O51"/>
  <c r="Q51"/>
  <c r="V51"/>
  <c r="G54"/>
  <c r="M54" s="1"/>
  <c r="I54"/>
  <c r="K54"/>
  <c r="O54"/>
  <c r="Q54"/>
  <c r="V54"/>
  <c r="G56"/>
  <c r="M56" s="1"/>
  <c r="I56"/>
  <c r="K56"/>
  <c r="O56"/>
  <c r="Q56"/>
  <c r="V56"/>
  <c r="G60"/>
  <c r="M60" s="1"/>
  <c r="I60"/>
  <c r="K60"/>
  <c r="O60"/>
  <c r="Q60"/>
  <c r="V60"/>
  <c r="G61"/>
  <c r="M61" s="1"/>
  <c r="I61"/>
  <c r="K61"/>
  <c r="O61"/>
  <c r="Q61"/>
  <c r="V61"/>
  <c r="G65"/>
  <c r="M65" s="1"/>
  <c r="I65"/>
  <c r="K65"/>
  <c r="O65"/>
  <c r="Q65"/>
  <c r="V65"/>
  <c r="G70"/>
  <c r="M70" s="1"/>
  <c r="I70"/>
  <c r="K70"/>
  <c r="O70"/>
  <c r="Q70"/>
  <c r="V70"/>
  <c r="G71"/>
  <c r="M71" s="1"/>
  <c r="I71"/>
  <c r="K71"/>
  <c r="O71"/>
  <c r="Q71"/>
  <c r="V71"/>
  <c r="G74"/>
  <c r="M74" s="1"/>
  <c r="M73" s="1"/>
  <c r="I74"/>
  <c r="I73" s="1"/>
  <c r="K74"/>
  <c r="K73" s="1"/>
  <c r="O74"/>
  <c r="O73" s="1"/>
  <c r="Q74"/>
  <c r="Q73" s="1"/>
  <c r="V74"/>
  <c r="V73" s="1"/>
  <c r="G77"/>
  <c r="I77"/>
  <c r="K77"/>
  <c r="O77"/>
  <c r="Q77"/>
  <c r="V77"/>
  <c r="G92"/>
  <c r="M92" s="1"/>
  <c r="I92"/>
  <c r="K92"/>
  <c r="O92"/>
  <c r="Q92"/>
  <c r="V92"/>
  <c r="AE96"/>
  <c r="F43" i="1" s="1"/>
  <c r="BA21" i="12"/>
  <c r="BA18"/>
  <c r="BA16"/>
  <c r="BA14"/>
  <c r="BA12"/>
  <c r="BA10"/>
  <c r="G9"/>
  <c r="M9" s="1"/>
  <c r="I9"/>
  <c r="K9"/>
  <c r="K8" s="1"/>
  <c r="O9"/>
  <c r="O8" s="1"/>
  <c r="Q9"/>
  <c r="V9"/>
  <c r="V8" s="1"/>
  <c r="G11"/>
  <c r="M11" s="1"/>
  <c r="I11"/>
  <c r="K11"/>
  <c r="O11"/>
  <c r="Q11"/>
  <c r="V11"/>
  <c r="G13"/>
  <c r="M13" s="1"/>
  <c r="I13"/>
  <c r="K13"/>
  <c r="O13"/>
  <c r="Q13"/>
  <c r="V13"/>
  <c r="G15"/>
  <c r="M15" s="1"/>
  <c r="I15"/>
  <c r="I8" s="1"/>
  <c r="K15"/>
  <c r="O15"/>
  <c r="Q15"/>
  <c r="Q8" s="1"/>
  <c r="V15"/>
  <c r="G17"/>
  <c r="M17" s="1"/>
  <c r="I17"/>
  <c r="K17"/>
  <c r="O17"/>
  <c r="Q17"/>
  <c r="V17"/>
  <c r="O19"/>
  <c r="G20"/>
  <c r="G19" s="1"/>
  <c r="I56" i="1" s="1"/>
  <c r="I20" s="1"/>
  <c r="I20" i="12"/>
  <c r="I19" s="1"/>
  <c r="K20"/>
  <c r="K19" s="1"/>
  <c r="O20"/>
  <c r="Q20"/>
  <c r="Q19" s="1"/>
  <c r="V20"/>
  <c r="V19" s="1"/>
  <c r="AE23"/>
  <c r="I18" i="1"/>
  <c r="I17"/>
  <c r="H40"/>
  <c r="O89" i="13" l="1"/>
  <c r="I89"/>
  <c r="V82"/>
  <c r="V76" s="1"/>
  <c r="I82"/>
  <c r="G82"/>
  <c r="M82" s="1"/>
  <c r="Q82"/>
  <c r="Q76" s="1"/>
  <c r="G73"/>
  <c r="I53" i="1" s="1"/>
  <c r="K76" i="13"/>
  <c r="O76"/>
  <c r="G8"/>
  <c r="I51" i="1" s="1"/>
  <c r="G27" i="13"/>
  <c r="I52" i="1" s="1"/>
  <c r="Q27" i="13"/>
  <c r="V27"/>
  <c r="I27"/>
  <c r="K27"/>
  <c r="O27"/>
  <c r="O8"/>
  <c r="V8"/>
  <c r="I8"/>
  <c r="K8"/>
  <c r="Q8"/>
  <c r="M77"/>
  <c r="F41" i="1"/>
  <c r="AF23" i="12"/>
  <c r="G42" i="1" s="1"/>
  <c r="F39"/>
  <c r="F42"/>
  <c r="M8" i="13"/>
  <c r="M28"/>
  <c r="M27" s="1"/>
  <c r="M8" i="12"/>
  <c r="M20"/>
  <c r="M19" s="1"/>
  <c r="G8"/>
  <c r="J28" i="1"/>
  <c r="J26"/>
  <c r="G38"/>
  <c r="F38"/>
  <c r="J23"/>
  <c r="J24"/>
  <c r="J25"/>
  <c r="J27"/>
  <c r="E24"/>
  <c r="E26"/>
  <c r="I76" i="13" l="1"/>
  <c r="G76"/>
  <c r="I54" i="1" s="1"/>
  <c r="I16" s="1"/>
  <c r="M76" i="13"/>
  <c r="AF96"/>
  <c r="G43" i="1" s="1"/>
  <c r="H43" s="1"/>
  <c r="I43" s="1"/>
  <c r="G23" i="12"/>
  <c r="I55" i="1"/>
  <c r="F44"/>
  <c r="H42"/>
  <c r="I42" s="1"/>
  <c r="G96" i="13" l="1"/>
  <c r="G39" i="1"/>
  <c r="G44" s="1"/>
  <c r="G25" s="1"/>
  <c r="A25" s="1"/>
  <c r="A26" s="1"/>
  <c r="G41"/>
  <c r="H41" s="1"/>
  <c r="I41" s="1"/>
  <c r="G23"/>
  <c r="A23" s="1"/>
  <c r="I19"/>
  <c r="I21" s="1"/>
  <c r="I57"/>
  <c r="G28" l="1"/>
  <c r="H39"/>
  <c r="H44" s="1"/>
  <c r="G26"/>
  <c r="A24"/>
  <c r="G24"/>
  <c r="J55"/>
  <c r="J51"/>
  <c r="J54"/>
  <c r="J56"/>
  <c r="J53"/>
  <c r="J52"/>
  <c r="A27" l="1"/>
  <c r="A29" s="1"/>
  <c r="I39"/>
  <c r="I44" s="1"/>
  <c r="J43" s="1"/>
  <c r="J57"/>
  <c r="G29" l="1"/>
  <c r="G27" s="1"/>
  <c r="J42"/>
  <c r="J41"/>
  <c r="J39"/>
  <c r="J44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<sst xmlns="http://schemas.openxmlformats.org/spreadsheetml/2006/main" count="594" uniqueCount="258">
  <si>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</si>
  <si>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</si>
  <si>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</si>
  <si>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</si>
  <si>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</si>
  <si>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</si>
  <si>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</si>
  <si>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</si>
  <si>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</si>
  <si>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</si>
  <si>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</si>
  <si>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</si>
  <si>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</si>
  <si>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</si>
  <si>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</si>
  <si>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</si>
  <si>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</si>
  <si>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</si>
  <si>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</si>
  <si>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</si>
  <si>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</si>
  <si>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</si>
  <si>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</si>
  <si>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</si>
  <si>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</si>
  <si>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</si>
  <si>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</si>
  <si>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</si>
  <si>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</si>
  <si>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</si>
  <si>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</si>
  <si>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</si>
  <si>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</si>
  <si>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</si>
  <si>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</si>
  <si>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</si>
  <si>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</si>
  <si>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</si>
  <si>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</si>
  <si>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</si>
  <si>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</si>
  <si>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Šň052</t>
  </si>
  <si>
    <t>Stavba</t>
  </si>
  <si>
    <t>Stavební objekt</t>
  </si>
  <si>
    <t>01</t>
  </si>
  <si>
    <t>00</t>
  </si>
  <si>
    <t>Ostatní a vedlejší náklady</t>
  </si>
  <si>
    <t>Celkem za stavbu</t>
  </si>
  <si>
    <t>CZK</t>
  </si>
  <si>
    <t>Rekapitulace dílů</t>
  </si>
  <si>
    <t>Typ dílu</t>
  </si>
  <si>
    <t>11</t>
  </si>
  <si>
    <t>Přípravné a přidružené práce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</si>
  <si>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</si>
  <si>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</si>
  <si>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</si>
  <si>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</si>
  <si>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</si>
  <si>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</si>
  <si>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</si>
  <si>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</si>
  <si>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</si>
  <si>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</si>
  <si>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</si>
  <si>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</si>
  <si>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</si>
  <si>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</si>
  <si>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</si>
  <si>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</si>
  <si>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</si>
  <si>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</si>
  <si>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</si>
  <si>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</si>
  <si>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</si>
  <si>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</si>
  <si>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</si>
  <si>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</si>
  <si>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</si>
  <si>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</si>
  <si>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</si>
  <si>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</si>
  <si>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</si>
  <si>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</si>
  <si>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</si>
  <si>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</si>
  <si>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</si>
  <si>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</si>
  <si>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</si>
  <si>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</si>
  <si>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</si>
  <si>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</si>
  <si>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</si>
  <si>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</si>
  <si>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</si>
  <si>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</si>
  <si>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</si>
  <si>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</si>
  <si>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</si>
  <si>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</si>
  <si>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</si>
  <si>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</si>
  <si>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</si>
  <si>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</si>
  <si>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</si>
  <si>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</si>
  <si>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</si>
  <si>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</si>
  <si>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</si>
  <si>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</si>
  <si>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</si>
  <si>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</si>
  <si>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</si>
  <si>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</si>
  <si>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</si>
  <si>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JKSO:</t>
  </si>
  <si>
    <t>801.3</t>
  </si>
  <si>
    <t>JKSO</t>
  </si>
  <si>
    <t xml:space="preserve"> m3</t>
  </si>
  <si>
    <t>JKSOChar</t>
  </si>
  <si>
    <t>ostatní stavební akce</t>
  </si>
  <si>
    <t>JKSOAkce</t>
  </si>
  <si>
    <t>END</t>
  </si>
  <si>
    <t>131201112R00</t>
  </si>
  <si>
    <t>Hloubení nezapažených jam a zářezů do 1000 m3, v hornině 3, hloubení strojně</t>
  </si>
  <si>
    <t>m3</t>
  </si>
  <si>
    <t>800-1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</si>
  <si>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</si>
  <si>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</si>
  <si>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</si>
  <si>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</si>
  <si>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VV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</si>
  <si>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</si>
  <si>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</si>
  <si>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</si>
  <si>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</si>
  <si>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m2</t>
  </si>
  <si>
    <t>823-1</t>
  </si>
  <si>
    <t>11001</t>
  </si>
  <si>
    <t>ks</t>
  </si>
  <si>
    <t>Vlastní</t>
  </si>
  <si>
    <t>11002</t>
  </si>
  <si>
    <t>11003</t>
  </si>
  <si>
    <t>11004</t>
  </si>
  <si>
    <t>Odpojení a zaslepení stávající přípojky vody</t>
  </si>
  <si>
    <t>11005</t>
  </si>
  <si>
    <t>Odpojení a zaslepení stávající přípojky plynu</t>
  </si>
  <si>
    <t>11006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</si>
  <si>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</si>
  <si>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</si>
  <si>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Odstranění podkladů nebo krytů z kameniva těženého, v ploše jednotlivě nad 50 m2, tloušťka vrstvy 100 mm</t>
  </si>
  <si>
    <t>Odstranění podkladů nebo krytů z kameniva hrubého drceného, v ploše jednotlivě nad 50 m2, tloušťka vrstvy 150 mm</t>
  </si>
  <si>
    <t xml:space="preserve">pen.makadam : </t>
  </si>
  <si>
    <t>Odstranění podkladů nebo krytů z kameniva hrubého drceného se štětem, v ploše jednotlivě nad 50 m2, tloušťka vrstvy 300 mm</t>
  </si>
  <si>
    <t>Odstranění podkladů nebo krytů živičných, v ploše jednotlivě nad 50 m2, tloušťka vrstvy 100 mm</t>
  </si>
  <si>
    <t>Odstranění podkladů nebo krytů z betonu prostého, v ploše jednotlivě nad 50 m2, tloušťka vrstvy 150 mm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</si>
  <si>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</si>
  <si>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</si>
  <si>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</si>
  <si>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Budovy výšky do 35 m.</t>
  </si>
  <si>
    <t>Demolice budov pomocí těžké mechanizace z cihel, kamene, smíšeného a hrázděného zdiva, tvárnic na maltu vápennou nebo vápenocementovou, s podílem konstrukcí přes 30 do 35 %</t>
  </si>
  <si>
    <t>výšky do 35 m,</t>
  </si>
  <si>
    <t>960101</t>
  </si>
  <si>
    <t>960102</t>
  </si>
  <si>
    <t>Hzs</t>
  </si>
  <si>
    <t>96969601</t>
  </si>
  <si>
    <t>t</t>
  </si>
  <si>
    <t>Přesun hmot</t>
  </si>
  <si>
    <t>POL7_</t>
  </si>
  <si>
    <t>9799902</t>
  </si>
  <si>
    <t>V položce je zahrnuto veškerá manipulace (naložení, svislý a vodorovný přesun) včetně odvozu odpadu a jeho likvidace v souladu se zákonem č. 185/2001 Sb., o odpadech, a to dle technologie a místa určených zhotovitelem, včetně poplatků za uložení.</t>
  </si>
  <si>
    <t>97999T00</t>
  </si>
  <si>
    <t>Přesun suti</t>
  </si>
  <si>
    <t>POL8_</t>
  </si>
  <si>
    <t>Šň059</t>
  </si>
  <si>
    <t>Obec Jakartovice</t>
  </si>
  <si>
    <t>Jakartovice 89</t>
  </si>
  <si>
    <t>74753</t>
  </si>
  <si>
    <t>Jakartovice</t>
  </si>
  <si>
    <t>Demolice objektu č.p. 100</t>
  </si>
  <si>
    <t xml:space="preserve">předpokládané množství pro přístup bouraným konstrukcím </t>
  </si>
  <si>
    <t xml:space="preserve">Odkaz na mn. položky pořadí 1 </t>
  </si>
  <si>
    <t xml:space="preserve">Odpojení a zaslepení stávající přípojky elektro </t>
  </si>
  <si>
    <t>Zrušení vzdušného vedení NN přes dvůr z domu č.p. 99 do stodoly</t>
  </si>
  <si>
    <t>stodola:(9,3+20,9+23,9+9,3+6,7+1,5+16,8+10,2)*1*1,6</t>
  </si>
  <si>
    <t>č.p.100:(6,3+26,3+8,3+11,1+14,9+8,05+9,2+7,8+8+8,1)*1*1,6</t>
  </si>
  <si>
    <t>RTS 21/ I</t>
  </si>
  <si>
    <t>v.č. C.2,3-B : u vjezdu:123,8</t>
  </si>
  <si>
    <t>v.č. C.2,3-B : u stodoly:86,3</t>
  </si>
  <si>
    <t>Odkaz na mn. položky pořadí 11 : 86,3</t>
  </si>
  <si>
    <t>Odkaz na mn. položky pořadí 16 : 123,8</t>
  </si>
  <si>
    <t>v.č. C2,3-B :15</t>
  </si>
  <si>
    <t>č.p.100:(6,3+26,3+8,3+11,1+14,9+8,05+9,2+7,8+8+8,1)*1,1*1,2</t>
  </si>
  <si>
    <t>stodola:(9,3+20,9+23,9+9,3+6,7+1,5+16,8+10,2)*1,1*1,2</t>
  </si>
  <si>
    <t>č.p.100:315*9</t>
  </si>
  <si>
    <t>stodola:341*5,5</t>
  </si>
  <si>
    <t>Demontáž azbestocementových prvků</t>
  </si>
  <si>
    <t>č.p.100-střecha-krytina:(357*1,4)</t>
  </si>
  <si>
    <t>stodola-střecha-krytina:(376*1,4)</t>
  </si>
  <si>
    <t xml:space="preserve">Demontáž klempířských prvků a oplechování </t>
  </si>
  <si>
    <t>dle půdorysů</t>
  </si>
  <si>
    <t>Průzkum, vyčerpání a zasypání stávající studny</t>
  </si>
  <si>
    <t>č.p.100:(6,3+26,3+8,3+11,1+14,9+8,05+9,2+7,8+8+8,1)*1,2*7</t>
  </si>
  <si>
    <t>stodola:(9,3+20,9+23,9+9,3+6,7+1,5+16,8+10,2)*0,9*3,3</t>
  </si>
  <si>
    <t>Bourání konstrukcí z betonu prostého ve vykopávkách bagrem s kladivem</t>
  </si>
  <si>
    <t>Bourání zdiva  smíšeného z cihel pálených a kamene na MVC</t>
  </si>
  <si>
    <t>Demolice dřevěných konstrukcí budov prováděné postupným rozebíráním dřevěných střech, krovů, stropů</t>
  </si>
  <si>
    <t>č.p.100-strop nad 2np:315*0,6</t>
  </si>
  <si>
    <t>č.p.100-krov:357*1,4*0,3</t>
  </si>
  <si>
    <t>stodola-krov:376*1,4*0,3</t>
  </si>
  <si>
    <t>Úprava pláně v zářezech v hor. 1-4, bez zhutnění</t>
  </si>
  <si>
    <t>181101101R00</t>
  </si>
  <si>
    <t>plocha 1545</t>
  </si>
  <si>
    <t>č.p.100-podlaha:(315*0,2)</t>
  </si>
  <si>
    <t>Požadavky na ochranu zdraví lidí při nakládání s azbestem, včetně odpadu obsahujících azbest, jsou obsaženy v §21 nařízení vlády č. 361/2007 Sb., (požadavky na kontrolované pásmo jsou uvedeny v §21 odst. 2 tohoto nařízení).- střešní krytina</t>
  </si>
  <si>
    <t>R 999-03</t>
  </si>
  <si>
    <t>kpl</t>
  </si>
  <si>
    <t>Vodorovné přemístění suti do 100 m recyklace v místě staveniště</t>
  </si>
  <si>
    <t>č.p.100-klenbové stropy vč. Stropních vrstev:315*0,9</t>
  </si>
  <si>
    <t xml:space="preserve">Třídění vybouraných hmot - separace </t>
  </si>
  <si>
    <t>beton</t>
  </si>
  <si>
    <t>suť mimo</t>
  </si>
  <si>
    <t>cihla+kamenné zdivo</t>
  </si>
  <si>
    <t>zemina a kamení</t>
  </si>
  <si>
    <t>Laboratorní testy vybourané suti</t>
  </si>
  <si>
    <t>979022011</t>
  </si>
  <si>
    <t>Odkaz na mn. položky pořadí 16 : 5136,616</t>
  </si>
  <si>
    <t>Náklady spojené s odvozem a likvidací stavební suti s obsahem azbestu</t>
  </si>
  <si>
    <t>Náklady spojené s odvozem a likvidací stavební suti a nezpracovatelného odpadu na skládku</t>
  </si>
  <si>
    <t xml:space="preserve"> Pro materiály obsahující azbest (střešní krytina)</t>
  </si>
  <si>
    <t>V položce je zahrnuto veškerá manipulace (naložení, svislý a vodorovný přesun) s vybouranými hmotami a jejich recyklací</t>
  </si>
  <si>
    <t xml:space="preserve"> Pro ostatní nezpracovatelný stavební odpad a směsný odpad</t>
  </si>
  <si>
    <t>Odkaz na mn. položky pořadí 15 : 123,8</t>
  </si>
  <si>
    <t>Demontáž a odstranění ostatních prvků staveb</t>
  </si>
  <si>
    <t>Náklady spojené s odvozem a uskladněním stavební suti na místo recyklace do 7 km od staveniště</t>
  </si>
  <si>
    <t>981014316</t>
  </si>
  <si>
    <t>976071111</t>
  </si>
  <si>
    <t>962032231</t>
  </si>
  <si>
    <t>767134802</t>
  </si>
  <si>
    <t>765321810</t>
  </si>
  <si>
    <t>130901121</t>
  </si>
  <si>
    <t>113202111</t>
  </si>
  <si>
    <t>113109415</t>
  </si>
  <si>
    <t>113108410</t>
  </si>
  <si>
    <t>113107830</t>
  </si>
  <si>
    <t>113107615</t>
  </si>
  <si>
    <t>113107410</t>
  </si>
  <si>
    <t>113106121</t>
  </si>
  <si>
    <t>Drcení stavební suti mobilní drticí jednotkou v místě určeném zadavatelem</t>
  </si>
  <si>
    <t>Třídění stavební suti mobilní třídicí jednotkou v místě určeném zadavatelem</t>
  </si>
  <si>
    <t xml:space="preserve"> Pro stavební odpady, které jsou recyklovatelné</t>
  </si>
  <si>
    <t>V položce je zahrnuto veškerá manipulace (naložení, svislý a vodorovný přesun) včetně odvozu odpadu a jeho likvidace v souladu se zákonem č.  o odpadech v platném znění, a to dle technologie a místa určených zhotovitelem, včetně poplatků za uložení.</t>
  </si>
  <si>
    <t xml:space="preserve">STAVEBNÍ ÚPRAVY, PŘÍSTAVBA A ZMĚNA UŽÍVÁNÍ OBJEKTU Č.P. 99 NA DOMOV PRO SENIORY VČETNĚ ODSTRANĚNÍ STAVEB NA POZEMCÍCH ST. 8/1, 8/2, 8/3 V K.Ú. OBCE JAKARTOVICE 
DEMOLICE OBJEKTU Č.P. 100, STODOLY A OKOLNÍCH PLOCH
</t>
  </si>
  <si>
    <t>Náklady na zabezpečení stavby,manipulaci a nakládání s azbestem na požadavky na práci v kontrolovaném pásmu vč.veškerých opatření (zřízení mikropásem, jejich odsávání, dekontaminace vč. dekontaminačních komor atd….v souladu s technickou zprávou a platnou legislativou)...pro demontáž a likvidaci střešní krytiny</t>
  </si>
  <si>
    <t>Odpojení a zaslepení stávající přípojky telekomunikační sítě, bude-li nalezena</t>
  </si>
  <si>
    <t>Vybourání kovových doplňkových konstrukcí 
 v jakémkoliv zdivu (překlady, traverzy, výztuhy apod.)</t>
  </si>
  <si>
    <t xml:space="preserve">Demolice objektu č.p. 100 a </t>
  </si>
  <si>
    <t>Budovy pro sociální služby</t>
  </si>
  <si>
    <t>svislá nosná konstrukce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</si>
</sst>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49" fontId="20" fillId="0" borderId="0" xfId="0" applyNumberFormat="1" applyFont="1"/>
    <xf numFmtId="0" fontId="20" fillId="0" borderId="0" xfId="0" applyFont="1"/>
    <xf numFmtId="164" fontId="20" fillId="0" borderId="0" xfId="0" applyNumberFormat="1" applyFont="1" applyBorder="1" applyAlignment="1">
      <alignment vertical="top" wrapText="1" shrinkToFit="1"/>
    </xf>
    <xf numFmtId="49" fontId="16" fillId="0" borderId="40" xfId="0" applyNumberFormat="1" applyFont="1" applyFill="1" applyBorder="1" applyAlignment="1">
      <alignment vertical="top"/>
    </xf>
    <xf numFmtId="49" fontId="16" fillId="0" borderId="0" xfId="0" applyNumberFormat="1" applyFont="1" applyFill="1" applyBorder="1" applyAlignment="1">
      <alignment vertical="top"/>
    </xf>
    <xf numFmtId="49" fontId="16" fillId="0" borderId="43" xfId="0" applyNumberFormat="1" applyFont="1" applyFill="1" applyBorder="1" applyAlignment="1">
      <alignment vertical="top"/>
    </xf>
    <xf numFmtId="164" fontId="19" fillId="0" borderId="0" xfId="0" applyNumberFormat="1" applyFont="1" applyFill="1" applyBorder="1" applyAlignment="1">
      <alignment horizontal="left" vertical="top" wrapText="1"/>
    </xf>
    <xf numFmtId="164" fontId="19" fillId="0" borderId="0" xfId="0" applyNumberFormat="1" applyFont="1" applyFill="1" applyBorder="1" applyAlignment="1">
      <alignment horizontal="center" vertical="top" wrapText="1" shrinkToFit="1"/>
    </xf>
    <xf numFmtId="164" fontId="19" fillId="0" borderId="0" xfId="0" applyNumberFormat="1" applyFont="1" applyFill="1" applyBorder="1" applyAlignment="1">
      <alignment vertical="top" wrapText="1" shrinkToFit="1"/>
    </xf>
    <xf numFmtId="4" fontId="16" fillId="0" borderId="0" xfId="0" applyNumberFormat="1" applyFont="1" applyFill="1" applyBorder="1" applyAlignment="1">
      <alignment vertical="top" shrinkToFit="1"/>
    </xf>
    <xf numFmtId="49" fontId="16" fillId="0" borderId="40" xfId="0" applyNumberFormat="1" applyFont="1" applyFill="1" applyBorder="1" applyAlignment="1">
      <alignment horizontal="left" vertical="top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6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  <color rgb="FF461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60"/>
  <sheetViews>
    <sheetView showGridLines="0" tabSelected="1" topLeftCell="B1" zoomScaleSheetLayoutView="75" workbookViewId="0">
      <selection activeCell="D31" sqref="D3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42" t="s">
        <v>39</v>
      </c>
      <c r="C1" s="243"/>
      <c r="D1" s="243"/>
      <c r="E1" s="243"/>
      <c r="F1" s="243"/>
      <c r="G1" s="243"/>
      <c r="H1" s="243"/>
      <c r="I1" s="243"/>
      <c r="J1" s="244"/>
    </row>
    <row r="2" spans="1:15" ht="97.5" customHeight="1">
      <c r="A2" s="2"/>
      <c r="B2" s="76" t="s">
        <v>22</v>
      </c>
      <c r="C2" s="77"/>
      <c r="D2" s="78" t="s">
        <v>173</v>
      </c>
      <c r="E2" s="248" t="s">
        <v>251</v>
      </c>
      <c r="F2" s="249"/>
      <c r="G2" s="249"/>
      <c r="H2" s="249"/>
      <c r="I2" s="249"/>
      <c r="J2" s="250"/>
      <c r="O2" s="1"/>
    </row>
    <row r="3" spans="1:15" ht="7.5" customHeight="1">
      <c r="A3" s="2"/>
      <c r="B3" s="79"/>
      <c r="C3" s="77"/>
      <c r="D3" s="80"/>
      <c r="E3" s="251"/>
      <c r="F3" s="252"/>
      <c r="G3" s="252"/>
      <c r="H3" s="252"/>
      <c r="I3" s="252"/>
      <c r="J3" s="253"/>
    </row>
    <row r="4" spans="1:15" ht="23.25" customHeight="1">
      <c r="A4" s="2"/>
      <c r="B4" s="81"/>
      <c r="C4" s="82"/>
      <c r="D4" s="83"/>
      <c r="E4" s="232"/>
      <c r="F4" s="232"/>
      <c r="G4" s="232"/>
      <c r="H4" s="232"/>
      <c r="I4" s="232"/>
      <c r="J4" s="233"/>
    </row>
    <row r="5" spans="1:15" ht="24" customHeight="1">
      <c r="A5" s="2"/>
      <c r="B5" s="31" t="s">
        <v>40</v>
      </c>
      <c r="D5" s="236" t="s">
        <v>174</v>
      </c>
      <c r="E5" s="237"/>
      <c r="F5" s="237"/>
      <c r="G5" s="237"/>
      <c r="H5" s="18" t="s">
        <v>38</v>
      </c>
      <c r="I5" s="85"/>
      <c r="J5" s="8"/>
    </row>
    <row r="6" spans="1:15" ht="15.75" customHeight="1">
      <c r="A6" s="2"/>
      <c r="B6" s="28"/>
      <c r="C6" s="55"/>
      <c r="D6" s="238" t="s">
        <v>175</v>
      </c>
      <c r="E6" s="239"/>
      <c r="F6" s="239"/>
      <c r="G6" s="239"/>
      <c r="H6" s="18" t="s">
        <v>34</v>
      </c>
      <c r="I6" s="85"/>
      <c r="J6" s="8"/>
    </row>
    <row r="7" spans="1:15" ht="15.75" customHeight="1">
      <c r="A7" s="2"/>
      <c r="B7" s="29"/>
      <c r="C7" s="56"/>
      <c r="D7" s="84" t="s">
        <v>176</v>
      </c>
      <c r="E7" s="240" t="s">
        <v>177</v>
      </c>
      <c r="F7" s="241"/>
      <c r="G7" s="241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55"/>
      <c r="E11" s="255"/>
      <c r="F11" s="255"/>
      <c r="G11" s="255"/>
      <c r="H11" s="18" t="s">
        <v>38</v>
      </c>
      <c r="I11" s="87"/>
      <c r="J11" s="8"/>
    </row>
    <row r="12" spans="1:15" ht="15.75" customHeight="1">
      <c r="A12" s="2"/>
      <c r="B12" s="28"/>
      <c r="C12" s="55"/>
      <c r="D12" s="231"/>
      <c r="E12" s="231"/>
      <c r="F12" s="231"/>
      <c r="G12" s="231"/>
      <c r="H12" s="18" t="s">
        <v>34</v>
      </c>
      <c r="I12" s="87"/>
      <c r="J12" s="8"/>
    </row>
    <row r="13" spans="1:15" ht="15.75" customHeight="1">
      <c r="A13" s="2"/>
      <c r="B13" s="29"/>
      <c r="C13" s="56"/>
      <c r="D13" s="86"/>
      <c r="E13" s="234"/>
      <c r="F13" s="235"/>
      <c r="G13" s="235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54"/>
      <c r="F15" s="254"/>
      <c r="G15" s="256"/>
      <c r="H15" s="256"/>
      <c r="I15" s="256" t="s">
        <v>29</v>
      </c>
      <c r="J15" s="257"/>
    </row>
    <row r="16" spans="1:15" ht="23.25" customHeight="1">
      <c r="A16" s="140" t="s">
        <v>24</v>
      </c>
      <c r="B16" s="38" t="s">
        <v>24</v>
      </c>
      <c r="C16" s="62"/>
      <c r="D16" s="63"/>
      <c r="E16" s="220"/>
      <c r="F16" s="221"/>
      <c r="G16" s="220"/>
      <c r="H16" s="221"/>
      <c r="I16" s="220">
        <f>SUMIF(F51:F56,A16,I51:I56)+SUMIF(F51:F56,"PSU",I51:I56)</f>
        <v>0</v>
      </c>
      <c r="J16" s="222"/>
    </row>
    <row r="17" spans="1:10" ht="23.25" customHeight="1">
      <c r="A17" s="140" t="s">
        <v>25</v>
      </c>
      <c r="B17" s="38" t="s">
        <v>25</v>
      </c>
      <c r="C17" s="62"/>
      <c r="D17" s="63"/>
      <c r="E17" s="220"/>
      <c r="F17" s="221"/>
      <c r="G17" s="220"/>
      <c r="H17" s="221"/>
      <c r="I17" s="220">
        <f>SUMIF(F51:F56,A17,I51:I56)</f>
        <v>0</v>
      </c>
      <c r="J17" s="222"/>
    </row>
    <row r="18" spans="1:10" ht="23.25" customHeight="1">
      <c r="A18" s="140" t="s">
        <v>26</v>
      </c>
      <c r="B18" s="38" t="s">
        <v>26</v>
      </c>
      <c r="C18" s="62"/>
      <c r="D18" s="63"/>
      <c r="E18" s="220"/>
      <c r="F18" s="221"/>
      <c r="G18" s="220"/>
      <c r="H18" s="221"/>
      <c r="I18" s="220">
        <f>SUMIF(F51:F56,A18,I51:I56)</f>
        <v>0</v>
      </c>
      <c r="J18" s="222"/>
    </row>
    <row r="19" spans="1:10" ht="23.25" customHeight="1">
      <c r="A19" s="140" t="s">
        <v>60</v>
      </c>
      <c r="B19" s="38" t="s">
        <v>27</v>
      </c>
      <c r="C19" s="62"/>
      <c r="D19" s="63"/>
      <c r="E19" s="220"/>
      <c r="F19" s="221"/>
      <c r="G19" s="220"/>
      <c r="H19" s="221"/>
      <c r="I19" s="220">
        <f>SUMIF(F51:F56,A19,I51:I56)</f>
        <v>0</v>
      </c>
      <c r="J19" s="222"/>
    </row>
    <row r="20" spans="1:10" ht="23.25" customHeight="1">
      <c r="A20" s="140" t="s">
        <v>61</v>
      </c>
      <c r="B20" s="38" t="s">
        <v>28</v>
      </c>
      <c r="C20" s="62"/>
      <c r="D20" s="63"/>
      <c r="E20" s="220"/>
      <c r="F20" s="221"/>
      <c r="G20" s="220"/>
      <c r="H20" s="221"/>
      <c r="I20" s="220">
        <f>SUMIF(F51:F56,A20,I51:I56)</f>
        <v>0</v>
      </c>
      <c r="J20" s="222"/>
    </row>
    <row r="21" spans="1:10" ht="23.25" customHeight="1">
      <c r="A21" s="2"/>
      <c r="B21" s="48" t="s">
        <v>29</v>
      </c>
      <c r="C21" s="64"/>
      <c r="D21" s="65"/>
      <c r="E21" s="223"/>
      <c r="F21" s="258"/>
      <c r="G21" s="223"/>
      <c r="H21" s="258"/>
      <c r="I21" s="223">
        <f>SUM(I16:J20)</f>
        <v>0</v>
      </c>
      <c r="J21" s="224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8">
        <f>ZakladDPHSniVypocet</f>
        <v>0</v>
      </c>
      <c r="H23" s="219"/>
      <c r="I23" s="219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6">
        <f>A23</f>
        <v>0</v>
      </c>
      <c r="H24" s="217"/>
      <c r="I24" s="217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8">
        <f>ZakladDPHZaklVypocet</f>
        <v>0</v>
      </c>
      <c r="H25" s="219"/>
      <c r="I25" s="219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45">
        <f>A25</f>
        <v>0</v>
      </c>
      <c r="H26" s="246"/>
      <c r="I26" s="246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7">
        <f>CenaCelkem-(ZakladDPHSni+DPHSni+ZakladDPHZakl+DPHZakl)</f>
        <v>0</v>
      </c>
      <c r="H27" s="247"/>
      <c r="I27" s="247"/>
      <c r="J27" s="41" t="str">
        <f t="shared" si="0"/>
        <v>CZK</v>
      </c>
    </row>
    <row r="28" spans="1:10" ht="27.75" hidden="1" customHeight="1" thickBot="1">
      <c r="A28" s="2"/>
      <c r="B28" s="114" t="s">
        <v>23</v>
      </c>
      <c r="C28" s="115"/>
      <c r="D28" s="115"/>
      <c r="E28" s="116"/>
      <c r="F28" s="117"/>
      <c r="G28" s="225">
        <f>ZakladDPHSniVypocet+ZakladDPHZaklVypocet</f>
        <v>0</v>
      </c>
      <c r="H28" s="226"/>
      <c r="I28" s="226"/>
      <c r="J28" s="118" t="str">
        <f t="shared" si="0"/>
        <v>CZK</v>
      </c>
    </row>
    <row r="29" spans="1:10" ht="27.75" customHeight="1" thickBot="1">
      <c r="A29" s="2">
        <f>(A27-INT(A27))*100</f>
        <v>0</v>
      </c>
      <c r="B29" s="114" t="s">
        <v>35</v>
      </c>
      <c r="C29" s="119"/>
      <c r="D29" s="119"/>
      <c r="E29" s="119"/>
      <c r="F29" s="120"/>
      <c r="G29" s="225">
        <f>A27</f>
        <v>0</v>
      </c>
      <c r="H29" s="225"/>
      <c r="I29" s="225"/>
      <c r="J29" s="121" t="s">
        <v>48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27"/>
      <c r="E34" s="228"/>
      <c r="G34" s="229"/>
      <c r="H34" s="230"/>
      <c r="I34" s="230"/>
      <c r="J34" s="25"/>
    </row>
    <row r="35" spans="1:10" ht="12.75" customHeight="1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>
      <c r="A39" s="90">
        <v>1</v>
      </c>
      <c r="B39" s="100" t="s">
        <v>42</v>
      </c>
      <c r="C39" s="213"/>
      <c r="D39" s="213"/>
      <c r="E39" s="213"/>
      <c r="F39" s="101">
        <f>'01 00 Pol'!AE23+'01 01 Pol'!AE96</f>
        <v>0</v>
      </c>
      <c r="G39" s="102">
        <f>'01 00 Pol'!AF23+'01 01 Pol'!AF96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>
      <c r="A40" s="90">
        <v>2</v>
      </c>
      <c r="B40" s="105"/>
      <c r="C40" s="214" t="s">
        <v>43</v>
      </c>
      <c r="D40" s="214"/>
      <c r="E40" s="214"/>
      <c r="F40" s="106"/>
      <c r="G40" s="107"/>
      <c r="H40" s="107">
        <f>(F40*SazbaDPH1/100)+(G40*SazbaDPH2/100)</f>
        <v>0</v>
      </c>
      <c r="I40" s="107"/>
      <c r="J40" s="108"/>
    </row>
    <row r="41" spans="1:10" ht="25.5" customHeight="1">
      <c r="A41" s="90">
        <v>2</v>
      </c>
      <c r="B41" s="105" t="s">
        <v>44</v>
      </c>
      <c r="C41" s="214" t="s">
        <v>255</v>
      </c>
      <c r="D41" s="214"/>
      <c r="E41" s="214"/>
      <c r="F41" s="106">
        <f>'01 00 Pol'!AE23+'01 01 Pol'!AE96</f>
        <v>0</v>
      </c>
      <c r="G41" s="107">
        <f>'01 00 Pol'!AF23+'01 01 Pol'!AF96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customHeight="1">
      <c r="A42" s="90">
        <v>3</v>
      </c>
      <c r="B42" s="109" t="s">
        <v>45</v>
      </c>
      <c r="C42" s="213" t="s">
        <v>46</v>
      </c>
      <c r="D42" s="213"/>
      <c r="E42" s="213"/>
      <c r="F42" s="110">
        <f>'01 00 Pol'!AE23</f>
        <v>0</v>
      </c>
      <c r="G42" s="103">
        <f>'01 00 Pol'!AF23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customHeight="1">
      <c r="A43" s="90">
        <v>3</v>
      </c>
      <c r="B43" s="109" t="s">
        <v>44</v>
      </c>
      <c r="C43" s="213" t="s">
        <v>178</v>
      </c>
      <c r="D43" s="213"/>
      <c r="E43" s="213"/>
      <c r="F43" s="110">
        <f>'01 01 Pol'!AE96</f>
        <v>0</v>
      </c>
      <c r="G43" s="103">
        <f>'01 01 Pol'!AF96</f>
        <v>0</v>
      </c>
      <c r="H43" s="103">
        <f>(F43*SazbaDPH1/100)+(G43*SazbaDPH2/100)</f>
        <v>0</v>
      </c>
      <c r="I43" s="103">
        <f>F43+G43+H43</f>
        <v>0</v>
      </c>
      <c r="J43" s="104" t="str">
        <f>IF(CenaCelkemVypocet=0,"",I43/CenaCelkemVypocet*100)</f>
        <v/>
      </c>
    </row>
    <row r="44" spans="1:10" ht="25.5" customHeight="1">
      <c r="A44" s="90"/>
      <c r="B44" s="210" t="s">
        <v>47</v>
      </c>
      <c r="C44" s="211"/>
      <c r="D44" s="211"/>
      <c r="E44" s="212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2">
        <f>SUMIF(A39:A43,"=1",I39:I43)</f>
        <v>0</v>
      </c>
      <c r="J44" s="113">
        <f>SUMIF(A39:A43,"=1",J39:J43)</f>
        <v>0</v>
      </c>
    </row>
    <row r="48" spans="1:10" ht="15.75">
      <c r="B48" s="122" t="s">
        <v>49</v>
      </c>
    </row>
    <row r="50" spans="1:10" ht="25.5" customHeight="1">
      <c r="A50" s="124"/>
      <c r="B50" s="127" t="s">
        <v>17</v>
      </c>
      <c r="C50" s="127" t="s">
        <v>5</v>
      </c>
      <c r="D50" s="128"/>
      <c r="E50" s="128"/>
      <c r="F50" s="129" t="s">
        <v>50</v>
      </c>
      <c r="G50" s="129"/>
      <c r="H50" s="129"/>
      <c r="I50" s="129" t="s">
        <v>29</v>
      </c>
      <c r="J50" s="129" t="s">
        <v>0</v>
      </c>
    </row>
    <row r="51" spans="1:10" ht="36.75" customHeight="1">
      <c r="A51" s="125"/>
      <c r="B51" s="130" t="s">
        <v>51</v>
      </c>
      <c r="C51" s="208" t="s">
        <v>52</v>
      </c>
      <c r="D51" s="209"/>
      <c r="E51" s="209"/>
      <c r="F51" s="138" t="s">
        <v>24</v>
      </c>
      <c r="G51" s="131"/>
      <c r="H51" s="131"/>
      <c r="I51" s="131">
        <f>'01 01 Pol'!G8</f>
        <v>0</v>
      </c>
      <c r="J51" s="136" t="str">
        <f>IF(I57=0,"",I51/I57*100)</f>
        <v/>
      </c>
    </row>
    <row r="52" spans="1:10" ht="36.75" customHeight="1">
      <c r="A52" s="125"/>
      <c r="B52" s="130" t="s">
        <v>53</v>
      </c>
      <c r="C52" s="208" t="s">
        <v>54</v>
      </c>
      <c r="D52" s="209"/>
      <c r="E52" s="209"/>
      <c r="F52" s="138" t="s">
        <v>24</v>
      </c>
      <c r="G52" s="131"/>
      <c r="H52" s="131"/>
      <c r="I52" s="131">
        <f>'01 01 Pol'!G27</f>
        <v>0</v>
      </c>
      <c r="J52" s="136" t="str">
        <f>IF(I57=0,"",I52/I57*100)</f>
        <v/>
      </c>
    </row>
    <row r="53" spans="1:10" ht="36.75" customHeight="1">
      <c r="A53" s="125"/>
      <c r="B53" s="130" t="s">
        <v>55</v>
      </c>
      <c r="C53" s="208" t="s">
        <v>56</v>
      </c>
      <c r="D53" s="209"/>
      <c r="E53" s="209"/>
      <c r="F53" s="138" t="s">
        <v>24</v>
      </c>
      <c r="G53" s="131"/>
      <c r="H53" s="131"/>
      <c r="I53" s="131">
        <f>'01 01 Pol'!G73</f>
        <v>0</v>
      </c>
      <c r="J53" s="136" t="str">
        <f>IF(I57=0,"",I53/I57*100)</f>
        <v/>
      </c>
    </row>
    <row r="54" spans="1:10" ht="36.75" customHeight="1">
      <c r="A54" s="125"/>
      <c r="B54" s="130" t="s">
        <v>57</v>
      </c>
      <c r="C54" s="208" t="s">
        <v>58</v>
      </c>
      <c r="D54" s="209"/>
      <c r="E54" s="209"/>
      <c r="F54" s="138" t="s">
        <v>59</v>
      </c>
      <c r="G54" s="131"/>
      <c r="H54" s="131"/>
      <c r="I54" s="131">
        <f>'01 01 Pol'!G76</f>
        <v>0</v>
      </c>
      <c r="J54" s="136" t="str">
        <f>IF(I57=0,"",I54/I57*100)</f>
        <v/>
      </c>
    </row>
    <row r="55" spans="1:10" ht="36.75" customHeight="1">
      <c r="A55" s="125"/>
      <c r="B55" s="130" t="s">
        <v>60</v>
      </c>
      <c r="C55" s="208" t="s">
        <v>27</v>
      </c>
      <c r="D55" s="209"/>
      <c r="E55" s="209"/>
      <c r="F55" s="138" t="s">
        <v>60</v>
      </c>
      <c r="G55" s="131"/>
      <c r="H55" s="131"/>
      <c r="I55" s="131">
        <f>'01 00 Pol'!G8</f>
        <v>0</v>
      </c>
      <c r="J55" s="136" t="str">
        <f>IF(I57=0,"",I55/I57*100)</f>
        <v/>
      </c>
    </row>
    <row r="56" spans="1:10" ht="36.75" customHeight="1">
      <c r="A56" s="125"/>
      <c r="B56" s="130" t="s">
        <v>61</v>
      </c>
      <c r="C56" s="208" t="s">
        <v>28</v>
      </c>
      <c r="D56" s="209"/>
      <c r="E56" s="209"/>
      <c r="F56" s="138" t="s">
        <v>61</v>
      </c>
      <c r="G56" s="131"/>
      <c r="H56" s="131"/>
      <c r="I56" s="131">
        <f>'01 00 Pol'!G19</f>
        <v>0</v>
      </c>
      <c r="J56" s="136" t="str">
        <f>IF(I57=0,"",I56/I57*100)</f>
        <v/>
      </c>
    </row>
    <row r="57" spans="1:10" ht="25.5" customHeight="1">
      <c r="A57" s="126"/>
      <c r="B57" s="132" t="s">
        <v>1</v>
      </c>
      <c r="C57" s="133"/>
      <c r="D57" s="134"/>
      <c r="E57" s="134"/>
      <c r="F57" s="139"/>
      <c r="G57" s="135"/>
      <c r="H57" s="135"/>
      <c r="I57" s="135">
        <f>SUM(I51:I56)</f>
        <v>0</v>
      </c>
      <c r="J57" s="137">
        <f>SUM(J51:J56)</f>
        <v>0</v>
      </c>
    </row>
    <row r="58" spans="1:10">
      <c r="F58" s="88"/>
      <c r="G58" s="88"/>
      <c r="H58" s="88"/>
      <c r="I58" s="88"/>
      <c r="J58" s="89"/>
    </row>
    <row r="59" spans="1:10">
      <c r="F59" s="88"/>
      <c r="G59" s="88"/>
      <c r="H59" s="88"/>
      <c r="I59" s="88"/>
      <c r="J59" s="89"/>
    </row>
    <row r="60" spans="1:10">
      <c r="F60" s="88"/>
      <c r="G60" s="88"/>
      <c r="H60" s="88"/>
      <c r="I60" s="88"/>
      <c r="J6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5:E55"/>
    <mergeCell ref="C56:E56"/>
    <mergeCell ref="B44:E44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9" t="s">
        <v>6</v>
      </c>
      <c r="B1" s="259"/>
      <c r="C1" s="260"/>
      <c r="D1" s="259"/>
      <c r="E1" s="259"/>
      <c r="F1" s="259"/>
      <c r="G1" s="259"/>
    </row>
    <row r="2" spans="1:7" ht="24.95" customHeight="1">
      <c r="A2" s="50" t="s">
        <v>7</v>
      </c>
      <c r="B2" s="49"/>
      <c r="C2" s="261"/>
      <c r="D2" s="261"/>
      <c r="E2" s="261"/>
      <c r="F2" s="261"/>
      <c r="G2" s="262"/>
    </row>
    <row r="3" spans="1:7" ht="24.95" customHeight="1">
      <c r="A3" s="50" t="s">
        <v>8</v>
      </c>
      <c r="B3" s="49"/>
      <c r="C3" s="261"/>
      <c r="D3" s="261"/>
      <c r="E3" s="261"/>
      <c r="F3" s="261"/>
      <c r="G3" s="262"/>
    </row>
    <row r="4" spans="1:7" ht="24.95" customHeight="1">
      <c r="A4" s="50" t="s">
        <v>9</v>
      </c>
      <c r="B4" s="49"/>
      <c r="C4" s="261"/>
      <c r="D4" s="261"/>
      <c r="E4" s="261"/>
      <c r="F4" s="261"/>
      <c r="G4" s="262"/>
    </row>
    <row r="5" spans="1:7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F20" sqref="F20"/>
    </sheetView>
  </sheetViews>
  <sheetFormatPr defaultRowHeight="12.75" outlineLevelRow="1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3" t="s">
        <v>62</v>
      </c>
      <c r="B1" s="263"/>
      <c r="C1" s="263"/>
      <c r="D1" s="263"/>
      <c r="E1" s="263"/>
      <c r="F1" s="263"/>
      <c r="G1" s="263"/>
      <c r="AG1" t="s">
        <v>63</v>
      </c>
    </row>
    <row r="2" spans="1:60" ht="25.15" customHeight="1">
      <c r="A2" s="141" t="s">
        <v>7</v>
      </c>
      <c r="B2" s="49" t="s">
        <v>41</v>
      </c>
      <c r="C2" s="264" t="s">
        <v>178</v>
      </c>
      <c r="D2" s="265"/>
      <c r="E2" s="265"/>
      <c r="F2" s="265"/>
      <c r="G2" s="266"/>
      <c r="AG2" t="s">
        <v>64</v>
      </c>
    </row>
    <row r="3" spans="1:60" ht="25.15" customHeight="1">
      <c r="A3" s="141" t="s">
        <v>8</v>
      </c>
      <c r="B3" s="49" t="s">
        <v>44</v>
      </c>
      <c r="C3" s="264"/>
      <c r="D3" s="265"/>
      <c r="E3" s="265"/>
      <c r="F3" s="265"/>
      <c r="G3" s="266"/>
      <c r="AC3" s="123" t="s">
        <v>64</v>
      </c>
      <c r="AG3" t="s">
        <v>65</v>
      </c>
    </row>
    <row r="4" spans="1:60" ht="25.15" customHeight="1">
      <c r="A4" s="142" t="s">
        <v>9</v>
      </c>
      <c r="B4" s="143" t="s">
        <v>45</v>
      </c>
      <c r="C4" s="267" t="s">
        <v>46</v>
      </c>
      <c r="D4" s="268"/>
      <c r="E4" s="268"/>
      <c r="F4" s="268"/>
      <c r="G4" s="269"/>
      <c r="AG4" t="s">
        <v>66</v>
      </c>
    </row>
    <row r="5" spans="1:60">
      <c r="D5" s="10"/>
    </row>
    <row r="6" spans="1:60" ht="38.25">
      <c r="A6" s="145" t="s">
        <v>67</v>
      </c>
      <c r="B6" s="147" t="s">
        <v>68</v>
      </c>
      <c r="C6" s="147" t="s">
        <v>69</v>
      </c>
      <c r="D6" s="146" t="s">
        <v>70</v>
      </c>
      <c r="E6" s="145" t="s">
        <v>71</v>
      </c>
      <c r="F6" s="144" t="s">
        <v>72</v>
      </c>
      <c r="G6" s="145" t="s">
        <v>29</v>
      </c>
      <c r="H6" s="148" t="s">
        <v>30</v>
      </c>
      <c r="I6" s="148" t="s">
        <v>73</v>
      </c>
      <c r="J6" s="148" t="s">
        <v>31</v>
      </c>
      <c r="K6" s="148" t="s">
        <v>74</v>
      </c>
      <c r="L6" s="148" t="s">
        <v>75</v>
      </c>
      <c r="M6" s="148" t="s">
        <v>76</v>
      </c>
      <c r="N6" s="148" t="s">
        <v>77</v>
      </c>
      <c r="O6" s="148" t="s">
        <v>78</v>
      </c>
      <c r="P6" s="148" t="s">
        <v>79</v>
      </c>
      <c r="Q6" s="148" t="s">
        <v>80</v>
      </c>
      <c r="R6" s="148" t="s">
        <v>81</v>
      </c>
      <c r="S6" s="148" t="s">
        <v>82</v>
      </c>
      <c r="T6" s="148" t="s">
        <v>83</v>
      </c>
      <c r="U6" s="148" t="s">
        <v>84</v>
      </c>
      <c r="V6" s="148" t="s">
        <v>85</v>
      </c>
      <c r="W6" s="148" t="s">
        <v>86</v>
      </c>
      <c r="X6" s="148" t="s">
        <v>87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0" t="s">
        <v>88</v>
      </c>
      <c r="B8" s="161" t="s">
        <v>60</v>
      </c>
      <c r="C8" s="175" t="s">
        <v>27</v>
      </c>
      <c r="D8" s="162"/>
      <c r="E8" s="163"/>
      <c r="F8" s="164"/>
      <c r="G8" s="164">
        <f>SUMIF(AG9:AG18,"&lt;&gt;NOR",G9:G18)</f>
        <v>0</v>
      </c>
      <c r="H8" s="164"/>
      <c r="I8" s="164">
        <f>SUM(I9:I18)</f>
        <v>0</v>
      </c>
      <c r="J8" s="164"/>
      <c r="K8" s="164">
        <f>SUM(K9:K18)</f>
        <v>150000</v>
      </c>
      <c r="L8" s="164"/>
      <c r="M8" s="164">
        <f>SUM(M9:M18)</f>
        <v>0</v>
      </c>
      <c r="N8" s="164"/>
      <c r="O8" s="164">
        <f>SUM(O9:O18)</f>
        <v>0</v>
      </c>
      <c r="P8" s="164"/>
      <c r="Q8" s="164">
        <f>SUM(Q9:Q18)</f>
        <v>0</v>
      </c>
      <c r="R8" s="164"/>
      <c r="S8" s="164"/>
      <c r="T8" s="165"/>
      <c r="U8" s="159"/>
      <c r="V8" s="159">
        <f>SUM(V9:V18)</f>
        <v>0</v>
      </c>
      <c r="W8" s="159"/>
      <c r="X8" s="159"/>
      <c r="AG8" t="s">
        <v>89</v>
      </c>
    </row>
    <row r="9" spans="1:60" outlineLevel="1">
      <c r="A9" s="166">
        <v>1</v>
      </c>
      <c r="B9" s="167" t="s">
        <v>90</v>
      </c>
      <c r="C9" s="176" t="s">
        <v>91</v>
      </c>
      <c r="D9" s="168" t="s">
        <v>92</v>
      </c>
      <c r="E9" s="169">
        <v>1</v>
      </c>
      <c r="F9" s="170"/>
      <c r="G9" s="171">
        <f>ROUND(E9*F9,2)</f>
        <v>0</v>
      </c>
      <c r="H9" s="170">
        <v>0</v>
      </c>
      <c r="I9" s="171">
        <f>ROUND(E9*H9,2)</f>
        <v>0</v>
      </c>
      <c r="J9" s="170">
        <v>15000</v>
      </c>
      <c r="K9" s="171">
        <f>ROUND(E9*J9,2)</f>
        <v>15000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185</v>
      </c>
      <c r="T9" s="172" t="s">
        <v>93</v>
      </c>
      <c r="U9" s="158">
        <v>0</v>
      </c>
      <c r="V9" s="158">
        <f>ROUND(E9*U9,2)</f>
        <v>0</v>
      </c>
      <c r="W9" s="158"/>
      <c r="X9" s="158" t="s">
        <v>94</v>
      </c>
      <c r="Y9" s="149"/>
      <c r="Z9" s="149"/>
      <c r="AA9" s="149"/>
      <c r="AB9" s="149"/>
      <c r="AC9" s="149"/>
      <c r="AD9" s="149"/>
      <c r="AE9" s="149"/>
      <c r="AF9" s="149"/>
      <c r="AG9" s="149" t="s">
        <v>95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71" t="s">
        <v>96</v>
      </c>
      <c r="D10" s="272"/>
      <c r="E10" s="272"/>
      <c r="F10" s="272"/>
      <c r="G10" s="27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97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3" t="str">
        <f>C10</f>
        <v>Zaměření a vytýčení stávajících inženýrských sítí v místě stavby z hlediska jejich ochrany při provádění stavby.</v>
      </c>
      <c r="BB10" s="149"/>
      <c r="BC10" s="149"/>
      <c r="BD10" s="149"/>
      <c r="BE10" s="149"/>
      <c r="BF10" s="149"/>
      <c r="BG10" s="149"/>
      <c r="BH10" s="149"/>
    </row>
    <row r="11" spans="1:60" outlineLevel="1">
      <c r="A11" s="166">
        <v>2</v>
      </c>
      <c r="B11" s="167" t="s">
        <v>98</v>
      </c>
      <c r="C11" s="176" t="s">
        <v>99</v>
      </c>
      <c r="D11" s="168" t="s">
        <v>92</v>
      </c>
      <c r="E11" s="169">
        <v>1</v>
      </c>
      <c r="F11" s="170"/>
      <c r="G11" s="171">
        <f>ROUND(E11*F11,2)</f>
        <v>0</v>
      </c>
      <c r="H11" s="170">
        <v>0</v>
      </c>
      <c r="I11" s="171">
        <f>ROUND(E11*H11,2)</f>
        <v>0</v>
      </c>
      <c r="J11" s="170">
        <v>40000</v>
      </c>
      <c r="K11" s="171">
        <f>ROUND(E11*J11,2)</f>
        <v>40000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185</v>
      </c>
      <c r="T11" s="172" t="s">
        <v>93</v>
      </c>
      <c r="U11" s="158">
        <v>0</v>
      </c>
      <c r="V11" s="158">
        <f>ROUND(E11*U11,2)</f>
        <v>0</v>
      </c>
      <c r="W11" s="158"/>
      <c r="X11" s="158" t="s">
        <v>94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95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>
      <c r="A12" s="156"/>
      <c r="B12" s="157"/>
      <c r="C12" s="271" t="s">
        <v>100</v>
      </c>
      <c r="D12" s="272"/>
      <c r="E12" s="272"/>
      <c r="F12" s="272"/>
      <c r="G12" s="272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97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73" t="str">
        <f>C12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149"/>
      <c r="BC12" s="149"/>
      <c r="BD12" s="149"/>
      <c r="BE12" s="149"/>
      <c r="BF12" s="149"/>
      <c r="BG12" s="149"/>
      <c r="BH12" s="149"/>
    </row>
    <row r="13" spans="1:60" outlineLevel="1">
      <c r="A13" s="166">
        <v>3</v>
      </c>
      <c r="B13" s="167" t="s">
        <v>101</v>
      </c>
      <c r="C13" s="176" t="s">
        <v>102</v>
      </c>
      <c r="D13" s="168" t="s">
        <v>92</v>
      </c>
      <c r="E13" s="169">
        <v>1</v>
      </c>
      <c r="F13" s="170"/>
      <c r="G13" s="171">
        <f>ROUND(E13*F13,2)</f>
        <v>0</v>
      </c>
      <c r="H13" s="170">
        <v>0</v>
      </c>
      <c r="I13" s="171">
        <f>ROUND(E13*H13,2)</f>
        <v>0</v>
      </c>
      <c r="J13" s="170">
        <v>25000</v>
      </c>
      <c r="K13" s="171">
        <f>ROUND(E13*J13,2)</f>
        <v>25000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185</v>
      </c>
      <c r="T13" s="172" t="s">
        <v>93</v>
      </c>
      <c r="U13" s="158">
        <v>0</v>
      </c>
      <c r="V13" s="158">
        <f>ROUND(E13*U13,2)</f>
        <v>0</v>
      </c>
      <c r="W13" s="158"/>
      <c r="X13" s="158" t="s">
        <v>94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95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33.75" outlineLevel="1">
      <c r="A14" s="156"/>
      <c r="B14" s="157"/>
      <c r="C14" s="271" t="s">
        <v>103</v>
      </c>
      <c r="D14" s="272"/>
      <c r="E14" s="272"/>
      <c r="F14" s="272"/>
      <c r="G14" s="272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97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73" t="str">
        <f>C14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" s="149"/>
      <c r="BC14" s="149"/>
      <c r="BD14" s="149"/>
      <c r="BE14" s="149"/>
      <c r="BF14" s="149"/>
      <c r="BG14" s="149"/>
      <c r="BH14" s="149"/>
    </row>
    <row r="15" spans="1:60" outlineLevel="1">
      <c r="A15" s="166">
        <v>4</v>
      </c>
      <c r="B15" s="167" t="s">
        <v>104</v>
      </c>
      <c r="C15" s="176" t="s">
        <v>105</v>
      </c>
      <c r="D15" s="168" t="s">
        <v>92</v>
      </c>
      <c r="E15" s="169">
        <v>1</v>
      </c>
      <c r="F15" s="170"/>
      <c r="G15" s="171">
        <f>ROUND(E15*F15,2)</f>
        <v>0</v>
      </c>
      <c r="H15" s="170">
        <v>0</v>
      </c>
      <c r="I15" s="171">
        <f>ROUND(E15*H15,2)</f>
        <v>0</v>
      </c>
      <c r="J15" s="170">
        <v>20000</v>
      </c>
      <c r="K15" s="171">
        <f>ROUND(E15*J15,2)</f>
        <v>20000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/>
      <c r="S15" s="171" t="s">
        <v>185</v>
      </c>
      <c r="T15" s="172" t="s">
        <v>93</v>
      </c>
      <c r="U15" s="158">
        <v>0</v>
      </c>
      <c r="V15" s="158">
        <f>ROUND(E15*U15,2)</f>
        <v>0</v>
      </c>
      <c r="W15" s="158"/>
      <c r="X15" s="158" t="s">
        <v>94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95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>
      <c r="A16" s="156"/>
      <c r="B16" s="157"/>
      <c r="C16" s="271" t="s">
        <v>106</v>
      </c>
      <c r="D16" s="272"/>
      <c r="E16" s="272"/>
      <c r="F16" s="272"/>
      <c r="G16" s="272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97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73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149"/>
      <c r="BC16" s="149"/>
      <c r="BD16" s="149"/>
      <c r="BE16" s="149"/>
      <c r="BF16" s="149"/>
      <c r="BG16" s="149"/>
      <c r="BH16" s="149"/>
    </row>
    <row r="17" spans="1:60" outlineLevel="1">
      <c r="A17" s="166">
        <v>5</v>
      </c>
      <c r="B17" s="167" t="s">
        <v>107</v>
      </c>
      <c r="C17" s="176" t="s">
        <v>108</v>
      </c>
      <c r="D17" s="168" t="s">
        <v>92</v>
      </c>
      <c r="E17" s="169">
        <v>1</v>
      </c>
      <c r="F17" s="170"/>
      <c r="G17" s="171">
        <f>ROUND(E17*F17,2)</f>
        <v>0</v>
      </c>
      <c r="H17" s="170">
        <v>0</v>
      </c>
      <c r="I17" s="171">
        <f>ROUND(E17*H17,2)</f>
        <v>0</v>
      </c>
      <c r="J17" s="170">
        <v>50000</v>
      </c>
      <c r="K17" s="171">
        <f>ROUND(E17*J17,2)</f>
        <v>50000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 t="s">
        <v>185</v>
      </c>
      <c r="T17" s="172" t="s">
        <v>93</v>
      </c>
      <c r="U17" s="158">
        <v>0</v>
      </c>
      <c r="V17" s="158">
        <f>ROUND(E17*U17,2)</f>
        <v>0</v>
      </c>
      <c r="W17" s="158"/>
      <c r="X17" s="158" t="s">
        <v>94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95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>
      <c r="A18" s="156"/>
      <c r="B18" s="157"/>
      <c r="C18" s="271" t="s">
        <v>109</v>
      </c>
      <c r="D18" s="272"/>
      <c r="E18" s="272"/>
      <c r="F18" s="272"/>
      <c r="G18" s="272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97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73" t="str">
        <f>C18</f>
        <v>Náklady na ztížené provádění stavebních prací v důsledku nepřerušeného provozu na staveništi nebo v případech nepřerušeného provozu v objektech v nichž se stavební práce provádí.</v>
      </c>
      <c r="BB18" s="149"/>
      <c r="BC18" s="149"/>
      <c r="BD18" s="149"/>
      <c r="BE18" s="149"/>
      <c r="BF18" s="149"/>
      <c r="BG18" s="149"/>
      <c r="BH18" s="149"/>
    </row>
    <row r="19" spans="1:60">
      <c r="A19" s="160" t="s">
        <v>88</v>
      </c>
      <c r="B19" s="161" t="s">
        <v>61</v>
      </c>
      <c r="C19" s="175" t="s">
        <v>28</v>
      </c>
      <c r="D19" s="162"/>
      <c r="E19" s="163"/>
      <c r="F19" s="164"/>
      <c r="G19" s="164">
        <f>SUMIF(AG20:AG21,"&lt;&gt;NOR",G20:G21)</f>
        <v>0</v>
      </c>
      <c r="H19" s="164"/>
      <c r="I19" s="164">
        <f>SUM(I20:I21)</f>
        <v>0</v>
      </c>
      <c r="J19" s="164"/>
      <c r="K19" s="164">
        <f>SUM(K20:K21)</f>
        <v>100000</v>
      </c>
      <c r="L19" s="164"/>
      <c r="M19" s="164">
        <f>SUM(M20:M21)</f>
        <v>0</v>
      </c>
      <c r="N19" s="164"/>
      <c r="O19" s="164">
        <f>SUM(O20:O21)</f>
        <v>0</v>
      </c>
      <c r="P19" s="164"/>
      <c r="Q19" s="164">
        <f>SUM(Q20:Q21)</f>
        <v>0</v>
      </c>
      <c r="R19" s="164"/>
      <c r="S19" s="164"/>
      <c r="T19" s="165"/>
      <c r="U19" s="159"/>
      <c r="V19" s="159">
        <f>SUM(V20:V21)</f>
        <v>0</v>
      </c>
      <c r="W19" s="159"/>
      <c r="X19" s="159"/>
      <c r="AG19" t="s">
        <v>89</v>
      </c>
    </row>
    <row r="20" spans="1:60" outlineLevel="1">
      <c r="A20" s="166">
        <v>6</v>
      </c>
      <c r="B20" s="167" t="s">
        <v>110</v>
      </c>
      <c r="C20" s="176" t="s">
        <v>111</v>
      </c>
      <c r="D20" s="168" t="s">
        <v>92</v>
      </c>
      <c r="E20" s="169">
        <v>1</v>
      </c>
      <c r="F20" s="170"/>
      <c r="G20" s="171">
        <f>ROUND(E20*F20,2)</f>
        <v>0</v>
      </c>
      <c r="H20" s="170">
        <v>0</v>
      </c>
      <c r="I20" s="171">
        <f>ROUND(E20*H20,2)</f>
        <v>0</v>
      </c>
      <c r="J20" s="170">
        <v>100000</v>
      </c>
      <c r="K20" s="171">
        <f>ROUND(E20*J20,2)</f>
        <v>100000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1"/>
      <c r="S20" s="171" t="s">
        <v>185</v>
      </c>
      <c r="T20" s="172" t="s">
        <v>93</v>
      </c>
      <c r="U20" s="158">
        <v>0</v>
      </c>
      <c r="V20" s="158">
        <f>ROUND(E20*U20,2)</f>
        <v>0</v>
      </c>
      <c r="W20" s="158"/>
      <c r="X20" s="158" t="s">
        <v>94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95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33.75" outlineLevel="1">
      <c r="A21" s="156"/>
      <c r="B21" s="157"/>
      <c r="C21" s="271" t="s">
        <v>112</v>
      </c>
      <c r="D21" s="272"/>
      <c r="E21" s="272"/>
      <c r="F21" s="272"/>
      <c r="G21" s="272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97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73" t="str">
        <f>C21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" s="149"/>
      <c r="BC21" s="149"/>
      <c r="BD21" s="149"/>
      <c r="BE21" s="149"/>
      <c r="BF21" s="149"/>
      <c r="BG21" s="149"/>
      <c r="BH21" s="149"/>
    </row>
    <row r="22" spans="1:60">
      <c r="A22" s="3"/>
      <c r="B22" s="4"/>
      <c r="C22" s="177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75</v>
      </c>
    </row>
    <row r="23" spans="1:60">
      <c r="A23" s="152"/>
      <c r="B23" s="153" t="s">
        <v>29</v>
      </c>
      <c r="C23" s="178"/>
      <c r="D23" s="154"/>
      <c r="E23" s="155"/>
      <c r="F23" s="155"/>
      <c r="G23" s="174">
        <f>G8+G19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113</v>
      </c>
    </row>
    <row r="24" spans="1:60">
      <c r="A24" s="270" t="s">
        <v>114</v>
      </c>
      <c r="B24" s="270"/>
      <c r="C24" s="177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>
      <c r="A25" s="3"/>
      <c r="B25" s="4" t="s">
        <v>115</v>
      </c>
      <c r="C25" s="177" t="s">
        <v>256</v>
      </c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G25" t="s">
        <v>116</v>
      </c>
    </row>
    <row r="26" spans="1:60">
      <c r="A26" s="3"/>
      <c r="B26" s="4" t="s">
        <v>117</v>
      </c>
      <c r="C26" s="177" t="s">
        <v>257</v>
      </c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G26" t="s">
        <v>118</v>
      </c>
    </row>
    <row r="27" spans="1:60">
      <c r="A27" s="3"/>
      <c r="B27" s="4"/>
      <c r="C27" s="177" t="s">
        <v>119</v>
      </c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120</v>
      </c>
    </row>
    <row r="28" spans="1:60">
      <c r="A28" s="3"/>
      <c r="B28" s="4"/>
      <c r="C28" s="177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>
      <c r="C29" s="179"/>
      <c r="D29" s="10"/>
      <c r="AG29" t="s">
        <v>121</v>
      </c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1">
    <mergeCell ref="A1:G1"/>
    <mergeCell ref="C2:G2"/>
    <mergeCell ref="C3:G3"/>
    <mergeCell ref="C4:G4"/>
    <mergeCell ref="A24:B24"/>
    <mergeCell ref="C10:G10"/>
    <mergeCell ref="C12:G12"/>
    <mergeCell ref="C14:G14"/>
    <mergeCell ref="C16:G16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4987"/>
  <sheetViews>
    <sheetView workbookViewId="0">
      <pane ySplit="7" topLeftCell="A32" activePane="bottomLeft" state="frozen"/>
      <selection pane="bottomLeft" activeCell="F9" sqref="F9"/>
    </sheetView>
  </sheetViews>
  <sheetFormatPr defaultRowHeight="12.75" outlineLevelRow="1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3" t="s">
        <v>62</v>
      </c>
      <c r="B1" s="263"/>
      <c r="C1" s="263"/>
      <c r="D1" s="263"/>
      <c r="E1" s="263"/>
      <c r="F1" s="263"/>
      <c r="G1" s="263"/>
      <c r="AG1" t="s">
        <v>63</v>
      </c>
    </row>
    <row r="2" spans="1:60" ht="25.15" customHeight="1">
      <c r="A2" s="141" t="s">
        <v>7</v>
      </c>
      <c r="B2" s="49" t="s">
        <v>41</v>
      </c>
      <c r="C2" s="264" t="s">
        <v>178</v>
      </c>
      <c r="D2" s="265"/>
      <c r="E2" s="265"/>
      <c r="F2" s="265"/>
      <c r="G2" s="266"/>
      <c r="AG2" t="s">
        <v>64</v>
      </c>
    </row>
    <row r="3" spans="1:60" ht="25.15" customHeight="1">
      <c r="A3" s="141" t="s">
        <v>8</v>
      </c>
      <c r="B3" s="49" t="s">
        <v>44</v>
      </c>
      <c r="C3" s="264"/>
      <c r="D3" s="265"/>
      <c r="E3" s="265"/>
      <c r="F3" s="265"/>
      <c r="G3" s="266"/>
      <c r="AC3" s="123" t="s">
        <v>64</v>
      </c>
      <c r="AG3" t="s">
        <v>65</v>
      </c>
    </row>
    <row r="4" spans="1:60" ht="25.15" customHeight="1">
      <c r="A4" s="142" t="s">
        <v>9</v>
      </c>
      <c r="B4" s="143" t="s">
        <v>44</v>
      </c>
      <c r="C4" s="267" t="s">
        <v>178</v>
      </c>
      <c r="D4" s="268"/>
      <c r="E4" s="268"/>
      <c r="F4" s="268"/>
      <c r="G4" s="269"/>
      <c r="AG4" t="s">
        <v>66</v>
      </c>
    </row>
    <row r="5" spans="1:60">
      <c r="D5" s="10"/>
    </row>
    <row r="6" spans="1:60" ht="38.25">
      <c r="A6" s="145" t="s">
        <v>67</v>
      </c>
      <c r="B6" s="147" t="s">
        <v>68</v>
      </c>
      <c r="C6" s="147" t="s">
        <v>69</v>
      </c>
      <c r="D6" s="146" t="s">
        <v>70</v>
      </c>
      <c r="E6" s="145" t="s">
        <v>71</v>
      </c>
      <c r="F6" s="144" t="s">
        <v>72</v>
      </c>
      <c r="G6" s="145" t="s">
        <v>29</v>
      </c>
      <c r="H6" s="148" t="s">
        <v>30</v>
      </c>
      <c r="I6" s="148" t="s">
        <v>73</v>
      </c>
      <c r="J6" s="148" t="s">
        <v>31</v>
      </c>
      <c r="K6" s="148" t="s">
        <v>74</v>
      </c>
      <c r="L6" s="148" t="s">
        <v>75</v>
      </c>
      <c r="M6" s="148" t="s">
        <v>76</v>
      </c>
      <c r="N6" s="148" t="s">
        <v>77</v>
      </c>
      <c r="O6" s="148" t="s">
        <v>78</v>
      </c>
      <c r="P6" s="148" t="s">
        <v>79</v>
      </c>
      <c r="Q6" s="148" t="s">
        <v>80</v>
      </c>
      <c r="R6" s="148" t="s">
        <v>81</v>
      </c>
      <c r="S6" s="148" t="s">
        <v>82</v>
      </c>
      <c r="T6" s="148" t="s">
        <v>83</v>
      </c>
      <c r="U6" s="148" t="s">
        <v>84</v>
      </c>
      <c r="V6" s="148" t="s">
        <v>85</v>
      </c>
      <c r="W6" s="148" t="s">
        <v>86</v>
      </c>
      <c r="X6" s="148" t="s">
        <v>87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0" t="s">
        <v>88</v>
      </c>
      <c r="B8" s="161" t="s">
        <v>51</v>
      </c>
      <c r="C8" s="175" t="s">
        <v>52</v>
      </c>
      <c r="D8" s="162"/>
      <c r="E8" s="163"/>
      <c r="F8" s="164"/>
      <c r="G8" s="164">
        <f>SUMIF(AG9:AG26,"&lt;&gt;NOR",G9:G26)</f>
        <v>0</v>
      </c>
      <c r="H8" s="164"/>
      <c r="I8" s="164">
        <f>SUM(I9:I26)</f>
        <v>171606</v>
      </c>
      <c r="J8" s="164"/>
      <c r="K8" s="164">
        <f>SUM(K9:K26)</f>
        <v>793721.56</v>
      </c>
      <c r="L8" s="164"/>
      <c r="M8" s="164">
        <f>SUM(M9:M26)</f>
        <v>0</v>
      </c>
      <c r="N8" s="164"/>
      <c r="O8" s="164">
        <f>SUM(O9:O26)</f>
        <v>16.03</v>
      </c>
      <c r="P8" s="164"/>
      <c r="Q8" s="164">
        <f>SUM(Q9:Q26)</f>
        <v>0</v>
      </c>
      <c r="R8" s="164"/>
      <c r="S8" s="164"/>
      <c r="T8" s="165"/>
      <c r="U8" s="159"/>
      <c r="V8" s="159">
        <f>SUM(V9:V26)</f>
        <v>1438.9</v>
      </c>
      <c r="W8" s="159"/>
      <c r="X8" s="159"/>
      <c r="AG8" t="s">
        <v>89</v>
      </c>
    </row>
    <row r="9" spans="1:60" outlineLevel="1">
      <c r="A9" s="166">
        <v>1</v>
      </c>
      <c r="B9" s="167" t="s">
        <v>122</v>
      </c>
      <c r="C9" s="176" t="s">
        <v>123</v>
      </c>
      <c r="D9" s="168" t="s">
        <v>124</v>
      </c>
      <c r="E9" s="169">
        <v>330.64</v>
      </c>
      <c r="F9" s="170"/>
      <c r="G9" s="171">
        <f>ROUND(E9*F9,2)</f>
        <v>0</v>
      </c>
      <c r="H9" s="170">
        <v>0</v>
      </c>
      <c r="I9" s="171">
        <f>ROUND(E9*H9,2)</f>
        <v>0</v>
      </c>
      <c r="J9" s="170">
        <v>117.5</v>
      </c>
      <c r="K9" s="171">
        <f>ROUND(E9*J9,2)</f>
        <v>38850.199999999997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125</v>
      </c>
      <c r="S9" s="172" t="s">
        <v>185</v>
      </c>
      <c r="T9" s="172" t="s">
        <v>185</v>
      </c>
      <c r="U9" s="158">
        <v>0.11</v>
      </c>
      <c r="V9" s="158">
        <f>ROUND(E9*U9,2)</f>
        <v>36.369999999999997</v>
      </c>
      <c r="W9" s="158"/>
      <c r="X9" s="158" t="s">
        <v>126</v>
      </c>
      <c r="Y9" s="149"/>
      <c r="Z9" s="149"/>
      <c r="AA9" s="149"/>
      <c r="AB9" s="149"/>
      <c r="AC9" s="149"/>
      <c r="AD9" s="149"/>
      <c r="AE9" s="149"/>
      <c r="AF9" s="149"/>
      <c r="AG9" s="149" t="s">
        <v>127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9.25" customHeight="1" outlineLevel="1">
      <c r="A10" s="156"/>
      <c r="B10" s="157"/>
      <c r="C10" s="273" t="s">
        <v>128</v>
      </c>
      <c r="D10" s="274"/>
      <c r="E10" s="274"/>
      <c r="F10" s="274"/>
      <c r="G10" s="274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3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195" t="s">
        <v>179</v>
      </c>
      <c r="D11" s="193"/>
      <c r="E11" s="193"/>
      <c r="F11" s="193"/>
      <c r="G11" s="193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73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96" t="s">
        <v>184</v>
      </c>
      <c r="D12" s="193"/>
      <c r="E12" s="198">
        <f>(6.3+26.3+8.3+11.1+14.9+8.05+9.2+7.8+8+8.1)*1*1.6</f>
        <v>172.88</v>
      </c>
      <c r="F12" s="193"/>
      <c r="G12" s="193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73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197" t="s">
        <v>183</v>
      </c>
      <c r="D13" s="180"/>
      <c r="E13" s="199">
        <f>(9.3+20.9+23.9+9.3+6.7+1.5+16.8+10.2)*1*1.6</f>
        <v>157.76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B13" s="149"/>
      <c r="AC13" s="149"/>
      <c r="AD13" s="149"/>
      <c r="AE13" s="149"/>
      <c r="AF13" s="149"/>
      <c r="AG13" s="149" t="s">
        <v>130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>
      <c r="A14" s="166">
        <v>2</v>
      </c>
      <c r="B14" s="167" t="s">
        <v>131</v>
      </c>
      <c r="C14" s="176" t="s">
        <v>132</v>
      </c>
      <c r="D14" s="168" t="s">
        <v>124</v>
      </c>
      <c r="E14" s="169">
        <v>330.64</v>
      </c>
      <c r="F14" s="170"/>
      <c r="G14" s="171">
        <f>ROUND(E14*F14,2)</f>
        <v>0</v>
      </c>
      <c r="H14" s="170">
        <v>0</v>
      </c>
      <c r="I14" s="171">
        <f>ROUND(E14*H14,2)</f>
        <v>0</v>
      </c>
      <c r="J14" s="170">
        <v>124</v>
      </c>
      <c r="K14" s="171">
        <f>ROUND(E14*J14,2)</f>
        <v>40999.360000000001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 t="s">
        <v>125</v>
      </c>
      <c r="S14" s="171" t="s">
        <v>185</v>
      </c>
      <c r="T14" s="172" t="s">
        <v>185</v>
      </c>
      <c r="U14" s="158">
        <v>0.20200000000000001</v>
      </c>
      <c r="V14" s="158">
        <f>ROUND(E14*U14,2)</f>
        <v>66.790000000000006</v>
      </c>
      <c r="W14" s="158"/>
      <c r="X14" s="158" t="s">
        <v>126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127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73" t="s">
        <v>133</v>
      </c>
      <c r="D15" s="274"/>
      <c r="E15" s="274"/>
      <c r="F15" s="274"/>
      <c r="G15" s="274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56"/>
      <c r="B16" s="157"/>
      <c r="C16" s="275" t="s">
        <v>134</v>
      </c>
      <c r="D16" s="276"/>
      <c r="E16" s="276"/>
      <c r="F16" s="276"/>
      <c r="G16" s="276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97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189" t="s">
        <v>180</v>
      </c>
      <c r="D17" s="180"/>
      <c r="E17" s="181">
        <v>330.64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130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66">
        <v>3</v>
      </c>
      <c r="B18" s="167" t="s">
        <v>210</v>
      </c>
      <c r="C18" s="207" t="s">
        <v>209</v>
      </c>
      <c r="D18" s="168" t="s">
        <v>135</v>
      </c>
      <c r="E18" s="169">
        <v>1545</v>
      </c>
      <c r="F18" s="170"/>
      <c r="G18" s="171">
        <f>ROUND(E18*F18,2)</f>
        <v>0</v>
      </c>
      <c r="H18" s="170">
        <v>111</v>
      </c>
      <c r="I18" s="171">
        <f>ROUND(E18*H18,2)</f>
        <v>171495</v>
      </c>
      <c r="J18" s="170">
        <v>432</v>
      </c>
      <c r="K18" s="171">
        <f>ROUND(E18*J18,2)</f>
        <v>667440</v>
      </c>
      <c r="L18" s="171">
        <v>21</v>
      </c>
      <c r="M18" s="171">
        <f>G18*(1+L18/100)</f>
        <v>0</v>
      </c>
      <c r="N18" s="171">
        <v>9.4000000000000004E-3</v>
      </c>
      <c r="O18" s="171">
        <f>ROUND(E18*N18,2)</f>
        <v>14.52</v>
      </c>
      <c r="P18" s="171">
        <v>0</v>
      </c>
      <c r="Q18" s="171">
        <f>ROUND(E18*P18,2)</f>
        <v>0</v>
      </c>
      <c r="R18" s="171" t="s">
        <v>136</v>
      </c>
      <c r="S18" s="171" t="s">
        <v>185</v>
      </c>
      <c r="T18" s="172" t="s">
        <v>185</v>
      </c>
      <c r="U18" s="158">
        <v>0.86399999999999999</v>
      </c>
      <c r="V18" s="158">
        <f>ROUND(E18*U18,2)</f>
        <v>1334.88</v>
      </c>
      <c r="W18" s="158"/>
      <c r="X18" s="158" t="s">
        <v>126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127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56"/>
      <c r="B19" s="157"/>
      <c r="C19" s="203" t="s">
        <v>211</v>
      </c>
      <c r="D19" s="204"/>
      <c r="E19" s="205">
        <v>1545</v>
      </c>
      <c r="F19" s="206"/>
      <c r="G19" s="206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130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66">
        <v>4</v>
      </c>
      <c r="B20" s="167" t="s">
        <v>224</v>
      </c>
      <c r="C20" s="207" t="s">
        <v>223</v>
      </c>
      <c r="D20" s="168" t="s">
        <v>215</v>
      </c>
      <c r="E20" s="169">
        <v>1</v>
      </c>
      <c r="F20" s="170"/>
      <c r="G20" s="171">
        <f>ROUND(E20*F20,2)</f>
        <v>0</v>
      </c>
      <c r="H20" s="170">
        <v>111</v>
      </c>
      <c r="I20" s="171">
        <f>ROUND(E20*H20,2)</f>
        <v>111</v>
      </c>
      <c r="J20" s="170">
        <v>432</v>
      </c>
      <c r="K20" s="171">
        <f>ROUND(E20*J20,2)</f>
        <v>432</v>
      </c>
      <c r="L20" s="171">
        <v>21</v>
      </c>
      <c r="M20" s="171">
        <f>G20*(1+L20/100)</f>
        <v>0</v>
      </c>
      <c r="N20" s="171">
        <v>9.4000000000000004E-3</v>
      </c>
      <c r="O20" s="171">
        <f>ROUND(E20*N20,2)</f>
        <v>0.01</v>
      </c>
      <c r="P20" s="171">
        <v>0</v>
      </c>
      <c r="Q20" s="171">
        <f>ROUND(E20*P20,2)</f>
        <v>0</v>
      </c>
      <c r="R20" s="171"/>
      <c r="S20" s="187" t="s">
        <v>139</v>
      </c>
      <c r="T20" s="188" t="s">
        <v>93</v>
      </c>
      <c r="U20" s="158">
        <v>0.86399999999999999</v>
      </c>
      <c r="V20" s="158">
        <f>ROUND(E20*U20,2)</f>
        <v>0.86</v>
      </c>
      <c r="W20" s="158"/>
      <c r="X20" s="158" t="s">
        <v>126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127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82">
        <v>5</v>
      </c>
      <c r="B21" s="183" t="s">
        <v>137</v>
      </c>
      <c r="C21" s="190" t="s">
        <v>200</v>
      </c>
      <c r="D21" s="184" t="s">
        <v>138</v>
      </c>
      <c r="E21" s="185">
        <v>1</v>
      </c>
      <c r="F21" s="186"/>
      <c r="G21" s="187">
        <f t="shared" ref="G21:G26" si="0">ROUND(E21*F21,2)</f>
        <v>0</v>
      </c>
      <c r="H21" s="186">
        <v>0</v>
      </c>
      <c r="I21" s="187">
        <f t="shared" ref="I21:I26" si="1">ROUND(E21*H21,2)</f>
        <v>0</v>
      </c>
      <c r="J21" s="186">
        <v>7000</v>
      </c>
      <c r="K21" s="187">
        <f t="shared" ref="K21:K26" si="2">ROUND(E21*J21,2)</f>
        <v>7000</v>
      </c>
      <c r="L21" s="187">
        <v>21</v>
      </c>
      <c r="M21" s="187">
        <f t="shared" ref="M21:M26" si="3">G21*(1+L21/100)</f>
        <v>0</v>
      </c>
      <c r="N21" s="187">
        <v>0.25</v>
      </c>
      <c r="O21" s="187">
        <f t="shared" ref="O21:O26" si="4">ROUND(E21*N21,2)</f>
        <v>0.25</v>
      </c>
      <c r="P21" s="187">
        <v>0</v>
      </c>
      <c r="Q21" s="187">
        <f t="shared" ref="Q21:Q26" si="5">ROUND(E21*P21,2)</f>
        <v>0</v>
      </c>
      <c r="R21" s="187"/>
      <c r="S21" s="187" t="s">
        <v>139</v>
      </c>
      <c r="T21" s="188" t="s">
        <v>93</v>
      </c>
      <c r="U21" s="158">
        <v>0</v>
      </c>
      <c r="V21" s="158">
        <f t="shared" ref="V21:V26" si="6">ROUND(E21*U21,2)</f>
        <v>0</v>
      </c>
      <c r="W21" s="158"/>
      <c r="X21" s="158" t="s">
        <v>126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127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82">
        <v>6</v>
      </c>
      <c r="B22" s="183" t="s">
        <v>140</v>
      </c>
      <c r="C22" s="190" t="s">
        <v>253</v>
      </c>
      <c r="D22" s="184" t="s">
        <v>138</v>
      </c>
      <c r="E22" s="185">
        <v>1</v>
      </c>
      <c r="F22" s="186"/>
      <c r="G22" s="187">
        <f t="shared" si="0"/>
        <v>0</v>
      </c>
      <c r="H22" s="186">
        <v>0</v>
      </c>
      <c r="I22" s="187">
        <f t="shared" si="1"/>
        <v>0</v>
      </c>
      <c r="J22" s="186">
        <v>6000</v>
      </c>
      <c r="K22" s="187">
        <f t="shared" si="2"/>
        <v>6000</v>
      </c>
      <c r="L22" s="187">
        <v>21</v>
      </c>
      <c r="M22" s="187">
        <f t="shared" si="3"/>
        <v>0</v>
      </c>
      <c r="N22" s="187">
        <v>0.25</v>
      </c>
      <c r="O22" s="187">
        <f t="shared" si="4"/>
        <v>0.25</v>
      </c>
      <c r="P22" s="187">
        <v>0</v>
      </c>
      <c r="Q22" s="187">
        <f t="shared" si="5"/>
        <v>0</v>
      </c>
      <c r="R22" s="187"/>
      <c r="S22" s="187" t="s">
        <v>139</v>
      </c>
      <c r="T22" s="188" t="s">
        <v>93</v>
      </c>
      <c r="U22" s="158">
        <v>0</v>
      </c>
      <c r="V22" s="158">
        <f t="shared" si="6"/>
        <v>0</v>
      </c>
      <c r="W22" s="158"/>
      <c r="X22" s="158" t="s">
        <v>126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127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82">
        <v>7</v>
      </c>
      <c r="B23" s="183" t="s">
        <v>141</v>
      </c>
      <c r="C23" s="190" t="s">
        <v>182</v>
      </c>
      <c r="D23" s="184" t="s">
        <v>138</v>
      </c>
      <c r="E23" s="185">
        <v>1</v>
      </c>
      <c r="F23" s="186"/>
      <c r="G23" s="187">
        <f t="shared" si="0"/>
        <v>0</v>
      </c>
      <c r="H23" s="186">
        <v>0</v>
      </c>
      <c r="I23" s="187">
        <f t="shared" si="1"/>
        <v>0</v>
      </c>
      <c r="J23" s="186">
        <v>5000</v>
      </c>
      <c r="K23" s="187">
        <f t="shared" si="2"/>
        <v>5000</v>
      </c>
      <c r="L23" s="187">
        <v>21</v>
      </c>
      <c r="M23" s="187">
        <f t="shared" si="3"/>
        <v>0</v>
      </c>
      <c r="N23" s="187">
        <v>0.25</v>
      </c>
      <c r="O23" s="187">
        <f t="shared" si="4"/>
        <v>0.25</v>
      </c>
      <c r="P23" s="187">
        <v>0</v>
      </c>
      <c r="Q23" s="187">
        <f t="shared" si="5"/>
        <v>0</v>
      </c>
      <c r="R23" s="187"/>
      <c r="S23" s="187" t="s">
        <v>139</v>
      </c>
      <c r="T23" s="188" t="s">
        <v>93</v>
      </c>
      <c r="U23" s="158">
        <v>0</v>
      </c>
      <c r="V23" s="158">
        <f t="shared" si="6"/>
        <v>0</v>
      </c>
      <c r="W23" s="158"/>
      <c r="X23" s="158" t="s">
        <v>126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127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82">
        <v>8</v>
      </c>
      <c r="B24" s="183" t="s">
        <v>142</v>
      </c>
      <c r="C24" s="190" t="s">
        <v>143</v>
      </c>
      <c r="D24" s="184" t="s">
        <v>138</v>
      </c>
      <c r="E24" s="185">
        <v>1</v>
      </c>
      <c r="F24" s="186"/>
      <c r="G24" s="187">
        <f t="shared" si="0"/>
        <v>0</v>
      </c>
      <c r="H24" s="186">
        <v>0</v>
      </c>
      <c r="I24" s="187">
        <f t="shared" si="1"/>
        <v>0</v>
      </c>
      <c r="J24" s="186">
        <v>8000</v>
      </c>
      <c r="K24" s="187">
        <f t="shared" si="2"/>
        <v>8000</v>
      </c>
      <c r="L24" s="187">
        <v>21</v>
      </c>
      <c r="M24" s="187">
        <f t="shared" si="3"/>
        <v>0</v>
      </c>
      <c r="N24" s="187">
        <v>0.25</v>
      </c>
      <c r="O24" s="187">
        <f t="shared" si="4"/>
        <v>0.25</v>
      </c>
      <c r="P24" s="187">
        <v>0</v>
      </c>
      <c r="Q24" s="187">
        <f t="shared" si="5"/>
        <v>0</v>
      </c>
      <c r="R24" s="187"/>
      <c r="S24" s="187" t="s">
        <v>139</v>
      </c>
      <c r="T24" s="188" t="s">
        <v>93</v>
      </c>
      <c r="U24" s="158">
        <v>0</v>
      </c>
      <c r="V24" s="158">
        <f t="shared" si="6"/>
        <v>0</v>
      </c>
      <c r="W24" s="158"/>
      <c r="X24" s="158" t="s">
        <v>126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127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82">
        <v>9</v>
      </c>
      <c r="B25" s="183" t="s">
        <v>144</v>
      </c>
      <c r="C25" s="190" t="s">
        <v>145</v>
      </c>
      <c r="D25" s="184" t="s">
        <v>138</v>
      </c>
      <c r="E25" s="185">
        <v>1</v>
      </c>
      <c r="F25" s="186"/>
      <c r="G25" s="187">
        <f t="shared" si="0"/>
        <v>0</v>
      </c>
      <c r="H25" s="186">
        <v>0</v>
      </c>
      <c r="I25" s="187">
        <f t="shared" si="1"/>
        <v>0</v>
      </c>
      <c r="J25" s="186">
        <v>12000</v>
      </c>
      <c r="K25" s="187">
        <f t="shared" si="2"/>
        <v>12000</v>
      </c>
      <c r="L25" s="187">
        <v>21</v>
      </c>
      <c r="M25" s="187">
        <f t="shared" si="3"/>
        <v>0</v>
      </c>
      <c r="N25" s="187">
        <v>0.25</v>
      </c>
      <c r="O25" s="187">
        <f t="shared" si="4"/>
        <v>0.25</v>
      </c>
      <c r="P25" s="187">
        <v>0</v>
      </c>
      <c r="Q25" s="187">
        <f t="shared" si="5"/>
        <v>0</v>
      </c>
      <c r="R25" s="187"/>
      <c r="S25" s="187" t="s">
        <v>139</v>
      </c>
      <c r="T25" s="188" t="s">
        <v>93</v>
      </c>
      <c r="U25" s="158">
        <v>0</v>
      </c>
      <c r="V25" s="158">
        <f t="shared" si="6"/>
        <v>0</v>
      </c>
      <c r="W25" s="158"/>
      <c r="X25" s="158" t="s">
        <v>126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127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82">
        <v>10</v>
      </c>
      <c r="B26" s="183" t="s">
        <v>146</v>
      </c>
      <c r="C26" s="190" t="s">
        <v>181</v>
      </c>
      <c r="D26" s="184" t="s">
        <v>138</v>
      </c>
      <c r="E26" s="185">
        <v>1</v>
      </c>
      <c r="F26" s="186"/>
      <c r="G26" s="187">
        <f t="shared" si="0"/>
        <v>0</v>
      </c>
      <c r="H26" s="186">
        <v>0</v>
      </c>
      <c r="I26" s="187">
        <f t="shared" si="1"/>
        <v>0</v>
      </c>
      <c r="J26" s="186">
        <v>8000</v>
      </c>
      <c r="K26" s="187">
        <f t="shared" si="2"/>
        <v>8000</v>
      </c>
      <c r="L26" s="187">
        <v>21</v>
      </c>
      <c r="M26" s="187">
        <f t="shared" si="3"/>
        <v>0</v>
      </c>
      <c r="N26" s="187">
        <v>0.25</v>
      </c>
      <c r="O26" s="187">
        <f t="shared" si="4"/>
        <v>0.25</v>
      </c>
      <c r="P26" s="187">
        <v>0</v>
      </c>
      <c r="Q26" s="187">
        <f t="shared" si="5"/>
        <v>0</v>
      </c>
      <c r="R26" s="187"/>
      <c r="S26" s="187" t="s">
        <v>139</v>
      </c>
      <c r="T26" s="188" t="s">
        <v>93</v>
      </c>
      <c r="U26" s="158">
        <v>0</v>
      </c>
      <c r="V26" s="158">
        <f t="shared" si="6"/>
        <v>0</v>
      </c>
      <c r="W26" s="158"/>
      <c r="X26" s="158" t="s">
        <v>126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127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>
      <c r="A27" s="160" t="s">
        <v>88</v>
      </c>
      <c r="B27" s="161" t="s">
        <v>53</v>
      </c>
      <c r="C27" s="175" t="s">
        <v>54</v>
      </c>
      <c r="D27" s="162"/>
      <c r="E27" s="163"/>
      <c r="F27" s="164"/>
      <c r="G27" s="164">
        <f>SUMIF(AG28:AG72,"&lt;&gt;NOR",G28:G72)</f>
        <v>0</v>
      </c>
      <c r="H27" s="164"/>
      <c r="I27" s="164">
        <f>SUM(I28:I72)</f>
        <v>69094.109999999986</v>
      </c>
      <c r="J27" s="164"/>
      <c r="K27" s="164">
        <f>SUM(K28:K72)</f>
        <v>17654715.82</v>
      </c>
      <c r="L27" s="164"/>
      <c r="M27" s="164">
        <f>SUM(M28:M72)</f>
        <v>0</v>
      </c>
      <c r="N27" s="164"/>
      <c r="O27" s="164">
        <f>SUM(O28:O72)</f>
        <v>3.0100000000000002</v>
      </c>
      <c r="P27" s="164"/>
      <c r="Q27" s="164">
        <f>SUM(Q28:Q72)</f>
        <v>10797.4</v>
      </c>
      <c r="R27" s="164"/>
      <c r="S27" s="164"/>
      <c r="T27" s="165"/>
      <c r="U27" s="159"/>
      <c r="V27" s="159">
        <f>SUM(V28:V72)</f>
        <v>32818.86</v>
      </c>
      <c r="W27" s="159"/>
      <c r="X27" s="159"/>
      <c r="AG27" t="s">
        <v>89</v>
      </c>
    </row>
    <row r="28" spans="1:60" ht="22.5" outlineLevel="1">
      <c r="A28" s="166">
        <v>11</v>
      </c>
      <c r="B28" s="167" t="s">
        <v>246</v>
      </c>
      <c r="C28" s="176" t="s">
        <v>147</v>
      </c>
      <c r="D28" s="168" t="s">
        <v>135</v>
      </c>
      <c r="E28" s="169">
        <v>86.3</v>
      </c>
      <c r="F28" s="170"/>
      <c r="G28" s="171">
        <f>ROUND(E28*F28,2)</f>
        <v>0</v>
      </c>
      <c r="H28" s="170">
        <v>0</v>
      </c>
      <c r="I28" s="171">
        <f>ROUND(E28*H28,2)</f>
        <v>0</v>
      </c>
      <c r="J28" s="170">
        <v>61.8</v>
      </c>
      <c r="K28" s="171">
        <f>ROUND(E28*J28,2)</f>
        <v>5333.34</v>
      </c>
      <c r="L28" s="171">
        <v>21</v>
      </c>
      <c r="M28" s="171">
        <f>G28*(1+L28/100)</f>
        <v>0</v>
      </c>
      <c r="N28" s="171">
        <v>0</v>
      </c>
      <c r="O28" s="171">
        <f>ROUND(E28*N28,2)</f>
        <v>0</v>
      </c>
      <c r="P28" s="171">
        <v>0.13800000000000001</v>
      </c>
      <c r="Q28" s="171">
        <f>ROUND(E28*P28,2)</f>
        <v>11.91</v>
      </c>
      <c r="R28" s="171"/>
      <c r="S28" s="171" t="s">
        <v>139</v>
      </c>
      <c r="T28" s="172" t="s">
        <v>93</v>
      </c>
      <c r="U28" s="158">
        <v>0.16</v>
      </c>
      <c r="V28" s="158">
        <f>ROUND(E28*U28,2)</f>
        <v>13.81</v>
      </c>
      <c r="W28" s="158"/>
      <c r="X28" s="158" t="s">
        <v>126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127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56"/>
      <c r="B29" s="157"/>
      <c r="C29" s="273" t="s">
        <v>148</v>
      </c>
      <c r="D29" s="274"/>
      <c r="E29" s="274"/>
      <c r="F29" s="274"/>
      <c r="G29" s="274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129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189" t="s">
        <v>187</v>
      </c>
      <c r="D30" s="180"/>
      <c r="E30" s="181">
        <v>86.3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130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>
      <c r="A31" s="166">
        <v>12</v>
      </c>
      <c r="B31" s="167" t="s">
        <v>245</v>
      </c>
      <c r="C31" s="176" t="s">
        <v>149</v>
      </c>
      <c r="D31" s="168" t="s">
        <v>135</v>
      </c>
      <c r="E31" s="169">
        <v>86.3</v>
      </c>
      <c r="F31" s="170"/>
      <c r="G31" s="171">
        <f>ROUND(E31*F31,2)</f>
        <v>0</v>
      </c>
      <c r="H31" s="170">
        <v>0</v>
      </c>
      <c r="I31" s="171">
        <f>ROUND(E31*H31,2)</f>
        <v>0</v>
      </c>
      <c r="J31" s="170">
        <v>18.899999999999999</v>
      </c>
      <c r="K31" s="171">
        <f>ROUND(E31*J31,2)</f>
        <v>1631.07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0.22</v>
      </c>
      <c r="Q31" s="171">
        <f>ROUND(E31*P31,2)</f>
        <v>18.989999999999998</v>
      </c>
      <c r="R31" s="171"/>
      <c r="S31" s="171" t="s">
        <v>139</v>
      </c>
      <c r="T31" s="172" t="s">
        <v>93</v>
      </c>
      <c r="U31" s="158">
        <v>3.3000000000000002E-2</v>
      </c>
      <c r="V31" s="158">
        <f>ROUND(E31*U31,2)</f>
        <v>2.85</v>
      </c>
      <c r="W31" s="158"/>
      <c r="X31" s="158" t="s">
        <v>126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127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189" t="s">
        <v>188</v>
      </c>
      <c r="D32" s="180"/>
      <c r="E32" s="181">
        <v>86.3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130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outlineLevel="1">
      <c r="A33" s="166">
        <v>13</v>
      </c>
      <c r="B33" s="167" t="s">
        <v>244</v>
      </c>
      <c r="C33" s="176" t="s">
        <v>150</v>
      </c>
      <c r="D33" s="168" t="s">
        <v>135</v>
      </c>
      <c r="E33" s="169">
        <v>123.8</v>
      </c>
      <c r="F33" s="170"/>
      <c r="G33" s="171">
        <f>ROUND(E33*F33,2)</f>
        <v>0</v>
      </c>
      <c r="H33" s="170">
        <v>0</v>
      </c>
      <c r="I33" s="171">
        <f>ROUND(E33*H33,2)</f>
        <v>0</v>
      </c>
      <c r="J33" s="170">
        <v>36.200000000000003</v>
      </c>
      <c r="K33" s="171">
        <f>ROUND(E33*J33,2)</f>
        <v>4481.5600000000004</v>
      </c>
      <c r="L33" s="171">
        <v>21</v>
      </c>
      <c r="M33" s="171">
        <f>G33*(1+L33/100)</f>
        <v>0</v>
      </c>
      <c r="N33" s="171">
        <v>0</v>
      </c>
      <c r="O33" s="171">
        <f>ROUND(E33*N33,2)</f>
        <v>0</v>
      </c>
      <c r="P33" s="171">
        <v>0.33</v>
      </c>
      <c r="Q33" s="171">
        <f>ROUND(E33*P33,2)</f>
        <v>40.85</v>
      </c>
      <c r="R33" s="171"/>
      <c r="S33" s="171" t="s">
        <v>139</v>
      </c>
      <c r="T33" s="172" t="s">
        <v>93</v>
      </c>
      <c r="U33" s="158">
        <v>0.06</v>
      </c>
      <c r="V33" s="158">
        <f>ROUND(E33*U33,2)</f>
        <v>7.43</v>
      </c>
      <c r="W33" s="158"/>
      <c r="X33" s="158" t="s">
        <v>126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127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56"/>
      <c r="B34" s="157"/>
      <c r="C34" s="189" t="s">
        <v>151</v>
      </c>
      <c r="D34" s="180"/>
      <c r="E34" s="181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130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56"/>
      <c r="B35" s="157"/>
      <c r="C35" s="189" t="s">
        <v>231</v>
      </c>
      <c r="D35" s="180"/>
      <c r="E35" s="181">
        <v>123.8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130</v>
      </c>
      <c r="AH35" s="149">
        <v>5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ht="22.5" outlineLevel="1">
      <c r="A36" s="166">
        <v>14</v>
      </c>
      <c r="B36" s="167" t="s">
        <v>243</v>
      </c>
      <c r="C36" s="176" t="s">
        <v>152</v>
      </c>
      <c r="D36" s="168" t="s">
        <v>135</v>
      </c>
      <c r="E36" s="169">
        <v>210.1</v>
      </c>
      <c r="F36" s="170"/>
      <c r="G36" s="171">
        <f>ROUND(E36*F36,2)</f>
        <v>0</v>
      </c>
      <c r="H36" s="170">
        <v>0</v>
      </c>
      <c r="I36" s="171">
        <f>ROUND(E36*H36,2)</f>
        <v>0</v>
      </c>
      <c r="J36" s="170">
        <v>58.4</v>
      </c>
      <c r="K36" s="171">
        <f>ROUND(E36*J36,2)</f>
        <v>12269.84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0.66</v>
      </c>
      <c r="Q36" s="171">
        <f>ROUND(E36*P36,2)</f>
        <v>138.66999999999999</v>
      </c>
      <c r="R36" s="171"/>
      <c r="S36" s="171" t="s">
        <v>139</v>
      </c>
      <c r="T36" s="172" t="s">
        <v>93</v>
      </c>
      <c r="U36" s="158">
        <v>9.5439999999999997E-2</v>
      </c>
      <c r="V36" s="158">
        <f>ROUND(E36*U36,2)</f>
        <v>20.05</v>
      </c>
      <c r="W36" s="158"/>
      <c r="X36" s="158" t="s">
        <v>126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127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56"/>
      <c r="B37" s="157"/>
      <c r="C37" s="189" t="s">
        <v>231</v>
      </c>
      <c r="D37" s="180"/>
      <c r="E37" s="181">
        <v>123.8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130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189" t="s">
        <v>188</v>
      </c>
      <c r="D38" s="180"/>
      <c r="E38" s="181">
        <v>86.3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130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2.5" outlineLevel="1">
      <c r="A39" s="166">
        <v>15</v>
      </c>
      <c r="B39" s="167" t="s">
        <v>242</v>
      </c>
      <c r="C39" s="176" t="s">
        <v>153</v>
      </c>
      <c r="D39" s="168" t="s">
        <v>135</v>
      </c>
      <c r="E39" s="169">
        <v>123.8</v>
      </c>
      <c r="F39" s="170"/>
      <c r="G39" s="171">
        <f>ROUND(E39*F39,2)</f>
        <v>0</v>
      </c>
      <c r="H39" s="170">
        <v>0</v>
      </c>
      <c r="I39" s="171">
        <f>ROUND(E39*H39,2)</f>
        <v>0</v>
      </c>
      <c r="J39" s="170">
        <v>46.6</v>
      </c>
      <c r="K39" s="171">
        <f>ROUND(E39*J39,2)</f>
        <v>5769.08</v>
      </c>
      <c r="L39" s="171">
        <v>21</v>
      </c>
      <c r="M39" s="171">
        <f>G39*(1+L39/100)</f>
        <v>0</v>
      </c>
      <c r="N39" s="171">
        <v>0</v>
      </c>
      <c r="O39" s="171">
        <f>ROUND(E39*N39,2)</f>
        <v>0</v>
      </c>
      <c r="P39" s="171">
        <v>0.22</v>
      </c>
      <c r="Q39" s="171">
        <f>ROUND(E39*P39,2)</f>
        <v>27.24</v>
      </c>
      <c r="R39" s="171"/>
      <c r="S39" s="171" t="s">
        <v>139</v>
      </c>
      <c r="T39" s="172" t="s">
        <v>93</v>
      </c>
      <c r="U39" s="158">
        <v>7.0000000000000007E-2</v>
      </c>
      <c r="V39" s="158">
        <f>ROUND(E39*U39,2)</f>
        <v>8.67</v>
      </c>
      <c r="W39" s="158"/>
      <c r="X39" s="158" t="s">
        <v>126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127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189" t="s">
        <v>186</v>
      </c>
      <c r="D40" s="180"/>
      <c r="E40" s="181">
        <v>123.8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130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22.5" outlineLevel="1">
      <c r="A41" s="166">
        <v>16</v>
      </c>
      <c r="B41" s="167" t="s">
        <v>241</v>
      </c>
      <c r="C41" s="176" t="s">
        <v>154</v>
      </c>
      <c r="D41" s="168" t="s">
        <v>135</v>
      </c>
      <c r="E41" s="169">
        <v>210.1</v>
      </c>
      <c r="F41" s="170"/>
      <c r="G41" s="171">
        <f>ROUND(E41*F41,2)</f>
        <v>0</v>
      </c>
      <c r="H41" s="170">
        <v>0</v>
      </c>
      <c r="I41" s="171">
        <f>ROUND(E41*H41,2)</f>
        <v>0</v>
      </c>
      <c r="J41" s="170">
        <v>114</v>
      </c>
      <c r="K41" s="171">
        <f>ROUND(E41*J41,2)</f>
        <v>23951.4</v>
      </c>
      <c r="L41" s="171">
        <v>21</v>
      </c>
      <c r="M41" s="171">
        <f>G41*(1+L41/100)</f>
        <v>0</v>
      </c>
      <c r="N41" s="171">
        <v>0</v>
      </c>
      <c r="O41" s="171">
        <f>ROUND(E41*N41,2)</f>
        <v>0</v>
      </c>
      <c r="P41" s="171">
        <v>0.36</v>
      </c>
      <c r="Q41" s="171">
        <f>ROUND(E41*P41,2)</f>
        <v>75.64</v>
      </c>
      <c r="R41" s="171"/>
      <c r="S41" s="171" t="s">
        <v>139</v>
      </c>
      <c r="T41" s="172" t="s">
        <v>93</v>
      </c>
      <c r="U41" s="158">
        <v>4.4999999999999998E-2</v>
      </c>
      <c r="V41" s="158">
        <f>ROUND(E41*U41,2)</f>
        <v>9.4499999999999993</v>
      </c>
      <c r="W41" s="158"/>
      <c r="X41" s="158" t="s">
        <v>126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127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189" t="s">
        <v>189</v>
      </c>
      <c r="D42" s="180"/>
      <c r="E42" s="181">
        <v>123.8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130</v>
      </c>
      <c r="AH42" s="149">
        <v>5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6"/>
      <c r="B43" s="157"/>
      <c r="C43" s="189" t="s">
        <v>188</v>
      </c>
      <c r="D43" s="180"/>
      <c r="E43" s="181">
        <v>86.3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130</v>
      </c>
      <c r="AH43" s="149">
        <v>5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66">
        <v>17</v>
      </c>
      <c r="B44" s="167" t="s">
        <v>240</v>
      </c>
      <c r="C44" s="176" t="s">
        <v>155</v>
      </c>
      <c r="D44" s="168" t="s">
        <v>156</v>
      </c>
      <c r="E44" s="169">
        <v>15</v>
      </c>
      <c r="F44" s="170"/>
      <c r="G44" s="171">
        <f>ROUND(E44*F44,2)</f>
        <v>0</v>
      </c>
      <c r="H44" s="170">
        <v>0</v>
      </c>
      <c r="I44" s="171">
        <f>ROUND(E44*H44,2)</f>
        <v>0</v>
      </c>
      <c r="J44" s="170">
        <v>93.8</v>
      </c>
      <c r="K44" s="171">
        <f>ROUND(E44*J44,2)</f>
        <v>1407</v>
      </c>
      <c r="L44" s="171">
        <v>21</v>
      </c>
      <c r="M44" s="171">
        <f>G44*(1+L44/100)</f>
        <v>0</v>
      </c>
      <c r="N44" s="171">
        <v>0</v>
      </c>
      <c r="O44" s="171">
        <f>ROUND(E44*N44,2)</f>
        <v>0</v>
      </c>
      <c r="P44" s="171">
        <v>0.27</v>
      </c>
      <c r="Q44" s="171">
        <f>ROUND(E44*P44,2)</f>
        <v>4.05</v>
      </c>
      <c r="R44" s="171"/>
      <c r="S44" s="171" t="s">
        <v>139</v>
      </c>
      <c r="T44" s="172" t="s">
        <v>93</v>
      </c>
      <c r="U44" s="158">
        <v>0.123</v>
      </c>
      <c r="V44" s="158">
        <f>ROUND(E44*U44,2)</f>
        <v>1.85</v>
      </c>
      <c r="W44" s="158"/>
      <c r="X44" s="158" t="s">
        <v>126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127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56"/>
      <c r="B45" s="157"/>
      <c r="C45" s="273" t="s">
        <v>157</v>
      </c>
      <c r="D45" s="274"/>
      <c r="E45" s="274"/>
      <c r="F45" s="274"/>
      <c r="G45" s="274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73" t="str">
        <f>C45</f>
        <v>s vybouráním lože, s přemístěním hmot na skládku na vzdálenost do 3 m nebo naložením na dopravní prostředek</v>
      </c>
      <c r="BB45" s="149"/>
      <c r="BC45" s="149"/>
      <c r="BD45" s="149"/>
      <c r="BE45" s="149"/>
      <c r="BF45" s="149"/>
      <c r="BG45" s="149"/>
      <c r="BH45" s="149"/>
    </row>
    <row r="46" spans="1:60" outlineLevel="1">
      <c r="A46" s="156"/>
      <c r="B46" s="157"/>
      <c r="C46" s="189" t="s">
        <v>190</v>
      </c>
      <c r="D46" s="180"/>
      <c r="E46" s="181">
        <v>15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130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66">
        <v>18</v>
      </c>
      <c r="B47" s="167" t="s">
        <v>239</v>
      </c>
      <c r="C47" s="176" t="s">
        <v>203</v>
      </c>
      <c r="D47" s="168" t="s">
        <v>124</v>
      </c>
      <c r="E47" s="169">
        <f>E48+E49+E50</f>
        <v>335.77800000000002</v>
      </c>
      <c r="F47" s="170"/>
      <c r="G47" s="171">
        <f>ROUND(E47*F47,2)</f>
        <v>0</v>
      </c>
      <c r="H47" s="170">
        <v>0</v>
      </c>
      <c r="I47" s="171">
        <f>ROUND(E47*H47,2)</f>
        <v>0</v>
      </c>
      <c r="J47" s="170">
        <v>3345</v>
      </c>
      <c r="K47" s="171">
        <f>ROUND(E47*J47,2)</f>
        <v>1123177.4099999999</v>
      </c>
      <c r="L47" s="171">
        <v>21</v>
      </c>
      <c r="M47" s="171">
        <f>G47*(1+L47/100)</f>
        <v>0</v>
      </c>
      <c r="N47" s="171">
        <v>0</v>
      </c>
      <c r="O47" s="171">
        <f>ROUND(E47*N47,2)</f>
        <v>0</v>
      </c>
      <c r="P47" s="171">
        <v>2</v>
      </c>
      <c r="Q47" s="171">
        <f>ROUND(E47*P47,2)</f>
        <v>671.56</v>
      </c>
      <c r="R47" s="171"/>
      <c r="S47" s="171" t="s">
        <v>139</v>
      </c>
      <c r="T47" s="172" t="s">
        <v>93</v>
      </c>
      <c r="U47" s="158">
        <v>6.4359999999999999</v>
      </c>
      <c r="V47" s="158">
        <f>ROUND(E47*U47,2)</f>
        <v>2161.0700000000002</v>
      </c>
      <c r="W47" s="158"/>
      <c r="X47" s="158" t="s">
        <v>126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127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56"/>
      <c r="B48" s="157"/>
      <c r="C48" s="196" t="s">
        <v>191</v>
      </c>
      <c r="D48" s="180"/>
      <c r="E48" s="181">
        <f>(6.3+26.3+8.3+11.1+14.9+8.05+9.2+7.8+8+8.1)*1.1*1.2</f>
        <v>142.626</v>
      </c>
      <c r="F48" s="193"/>
      <c r="G48" s="193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56"/>
      <c r="B49" s="157"/>
      <c r="C49" s="196" t="s">
        <v>212</v>
      </c>
      <c r="D49" s="180"/>
      <c r="E49" s="181">
        <f>(315*0.2)</f>
        <v>63</v>
      </c>
      <c r="F49" s="193"/>
      <c r="G49" s="193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>
      <c r="A50" s="156"/>
      <c r="B50" s="157"/>
      <c r="C50" s="197" t="s">
        <v>192</v>
      </c>
      <c r="D50" s="180"/>
      <c r="E50" s="181">
        <f>(9.3+20.9+23.9+9.3+6.7+1.5+16.8+10.2)*1.1*1.2</f>
        <v>130.15200000000002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130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66">
        <v>19</v>
      </c>
      <c r="B51" s="200" t="s">
        <v>238</v>
      </c>
      <c r="C51" s="176" t="s">
        <v>195</v>
      </c>
      <c r="D51" s="168" t="s">
        <v>135</v>
      </c>
      <c r="E51" s="169">
        <v>1026.2</v>
      </c>
      <c r="F51" s="170"/>
      <c r="G51" s="171">
        <f>ROUND(E51*F51,2)</f>
        <v>0</v>
      </c>
      <c r="H51" s="170">
        <v>0</v>
      </c>
      <c r="I51" s="171">
        <f>ROUND(E51*H51,2)</f>
        <v>0</v>
      </c>
      <c r="J51" s="170">
        <v>6910</v>
      </c>
      <c r="K51" s="171">
        <f>ROUND(E51*J51,2)</f>
        <v>7091042</v>
      </c>
      <c r="L51" s="171">
        <v>21</v>
      </c>
      <c r="M51" s="171">
        <f>G51*(1+L51/100)</f>
        <v>0</v>
      </c>
      <c r="N51" s="171">
        <v>0</v>
      </c>
      <c r="O51" s="171">
        <f>ROUND(E51*N51,2)</f>
        <v>0</v>
      </c>
      <c r="P51" s="171">
        <v>2.4</v>
      </c>
      <c r="Q51" s="171">
        <f>ROUND(E51*P51,2)</f>
        <v>2462.88</v>
      </c>
      <c r="R51" s="171"/>
      <c r="S51" s="171" t="s">
        <v>139</v>
      </c>
      <c r="T51" s="172" t="s">
        <v>93</v>
      </c>
      <c r="U51" s="158">
        <v>13.301</v>
      </c>
      <c r="V51" s="158">
        <f>ROUND(E51*U51,2)</f>
        <v>13649.49</v>
      </c>
      <c r="W51" s="158"/>
      <c r="X51" s="158" t="s">
        <v>126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127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201"/>
      <c r="C52" s="196" t="s">
        <v>196</v>
      </c>
      <c r="D52" s="180"/>
      <c r="E52" s="181">
        <f>(357*1.4)</f>
        <v>499.79999999999995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130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56"/>
      <c r="B53" s="201"/>
      <c r="C53" s="197" t="s">
        <v>197</v>
      </c>
      <c r="D53" s="180"/>
      <c r="E53" s="181">
        <f>(376*1.4)</f>
        <v>526.4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130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66">
        <v>20</v>
      </c>
      <c r="B54" s="200" t="s">
        <v>237</v>
      </c>
      <c r="C54" s="176" t="s">
        <v>198</v>
      </c>
      <c r="D54" s="168" t="s">
        <v>156</v>
      </c>
      <c r="E54" s="169">
        <v>316</v>
      </c>
      <c r="F54" s="170"/>
      <c r="G54" s="171">
        <f>ROUND(E54*F54,2)</f>
        <v>0</v>
      </c>
      <c r="H54" s="170">
        <v>33.68</v>
      </c>
      <c r="I54" s="171">
        <f>ROUND(E54*H54,2)</f>
        <v>10642.88</v>
      </c>
      <c r="J54" s="170">
        <v>2581.3200000000002</v>
      </c>
      <c r="K54" s="171">
        <f>ROUND(E54*J54,2)</f>
        <v>815697.12</v>
      </c>
      <c r="L54" s="171">
        <v>21</v>
      </c>
      <c r="M54" s="171">
        <f>G54*(1+L54/100)</f>
        <v>0</v>
      </c>
      <c r="N54" s="171">
        <v>1.47E-3</v>
      </c>
      <c r="O54" s="171">
        <f>ROUND(E54*N54,2)</f>
        <v>0.46</v>
      </c>
      <c r="P54" s="171">
        <v>2.2000000000000002</v>
      </c>
      <c r="Q54" s="171">
        <f>ROUND(E54*P54,2)</f>
        <v>695.2</v>
      </c>
      <c r="R54" s="171"/>
      <c r="S54" s="171" t="s">
        <v>139</v>
      </c>
      <c r="T54" s="172" t="s">
        <v>93</v>
      </c>
      <c r="U54" s="158">
        <v>4.9960000000000004</v>
      </c>
      <c r="V54" s="158">
        <f>ROUND(E54*U54,2)</f>
        <v>1578.74</v>
      </c>
      <c r="W54" s="158"/>
      <c r="X54" s="158" t="s">
        <v>126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127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>
      <c r="A55" s="156"/>
      <c r="B55" s="201"/>
      <c r="C55" s="194" t="s">
        <v>199</v>
      </c>
      <c r="D55" s="180"/>
      <c r="E55" s="181">
        <v>316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130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66">
        <v>21</v>
      </c>
      <c r="B56" s="200" t="s">
        <v>236</v>
      </c>
      <c r="C56" s="176" t="s">
        <v>204</v>
      </c>
      <c r="D56" s="168" t="s">
        <v>124</v>
      </c>
      <c r="E56" s="169">
        <v>1483.96</v>
      </c>
      <c r="F56" s="170"/>
      <c r="G56" s="171">
        <f>ROUND(E56*F56,2)</f>
        <v>0</v>
      </c>
      <c r="H56" s="170">
        <v>33.68</v>
      </c>
      <c r="I56" s="171">
        <f>ROUND(E56*H56,2)</f>
        <v>49979.77</v>
      </c>
      <c r="J56" s="170">
        <v>4401.32</v>
      </c>
      <c r="K56" s="171">
        <f>ROUND(E56*J56,2)</f>
        <v>6531382.8300000001</v>
      </c>
      <c r="L56" s="171">
        <v>21</v>
      </c>
      <c r="M56" s="171">
        <f>G56*(1+L56/100)</f>
        <v>0</v>
      </c>
      <c r="N56" s="171">
        <v>1.47E-3</v>
      </c>
      <c r="O56" s="171">
        <f>ROUND(E56*N56,2)</f>
        <v>2.1800000000000002</v>
      </c>
      <c r="P56" s="171">
        <v>2.4</v>
      </c>
      <c r="Q56" s="171">
        <f>ROUND(E56*P56,2)</f>
        <v>3561.5</v>
      </c>
      <c r="R56" s="171"/>
      <c r="S56" s="171" t="s">
        <v>139</v>
      </c>
      <c r="T56" s="172" t="s">
        <v>93</v>
      </c>
      <c r="U56" s="158">
        <v>8.5</v>
      </c>
      <c r="V56" s="158">
        <f>ROUND(E56*U56,2)</f>
        <v>12613.66</v>
      </c>
      <c r="W56" s="158"/>
      <c r="X56" s="158" t="s">
        <v>126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127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196" t="s">
        <v>201</v>
      </c>
      <c r="D57" s="180"/>
      <c r="E57" s="181">
        <f>(6.3+26.3+8.3+11.1+14.9+8.05+9.2+7.8+8+8.1)*1.2*7</f>
        <v>907.62</v>
      </c>
      <c r="F57" s="193"/>
      <c r="G57" s="193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56"/>
      <c r="B58" s="157"/>
      <c r="C58" s="197" t="s">
        <v>202</v>
      </c>
      <c r="D58" s="180"/>
      <c r="E58" s="181">
        <f>(9.3+20.9+23.9+9.3+6.7+1.5+16.8+10.2)*0.9*3.3</f>
        <v>292.84199999999998</v>
      </c>
      <c r="F58" s="193"/>
      <c r="G58" s="193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56"/>
      <c r="B59" s="157"/>
      <c r="C59" s="197" t="s">
        <v>217</v>
      </c>
      <c r="D59" s="180"/>
      <c r="E59" s="181">
        <f>315*0.9</f>
        <v>283.5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130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>
      <c r="A60" s="182">
        <v>22</v>
      </c>
      <c r="B60" s="202" t="s">
        <v>235</v>
      </c>
      <c r="C60" s="190" t="s">
        <v>254</v>
      </c>
      <c r="D60" s="184" t="s">
        <v>156</v>
      </c>
      <c r="E60" s="185">
        <v>208</v>
      </c>
      <c r="F60" s="186"/>
      <c r="G60" s="187">
        <f>ROUND(E60*F60,2)</f>
        <v>0</v>
      </c>
      <c r="H60" s="186">
        <v>0</v>
      </c>
      <c r="I60" s="187">
        <f>ROUND(E60*H60,2)</f>
        <v>0</v>
      </c>
      <c r="J60" s="186">
        <v>204</v>
      </c>
      <c r="K60" s="187">
        <f>ROUND(E60*J60,2)</f>
        <v>42432</v>
      </c>
      <c r="L60" s="187">
        <v>21</v>
      </c>
      <c r="M60" s="187">
        <f>G60*(1+L60/100)</f>
        <v>0</v>
      </c>
      <c r="N60" s="187">
        <v>0</v>
      </c>
      <c r="O60" s="187">
        <f>ROUND(E60*N60,2)</f>
        <v>0</v>
      </c>
      <c r="P60" s="187">
        <v>3.6999999999999998E-2</v>
      </c>
      <c r="Q60" s="187">
        <f>ROUND(E60*P60,2)</f>
        <v>7.7</v>
      </c>
      <c r="R60" s="187"/>
      <c r="S60" s="171" t="s">
        <v>139</v>
      </c>
      <c r="T60" s="172" t="s">
        <v>93</v>
      </c>
      <c r="U60" s="158">
        <v>0.55000000000000004</v>
      </c>
      <c r="V60" s="158">
        <f>ROUND(E60*U60,2)</f>
        <v>114.4</v>
      </c>
      <c r="W60" s="158"/>
      <c r="X60" s="158" t="s">
        <v>126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127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>
      <c r="A61" s="166">
        <v>23</v>
      </c>
      <c r="B61" s="167" t="s">
        <v>161</v>
      </c>
      <c r="C61" s="176" t="s">
        <v>205</v>
      </c>
      <c r="D61" s="168" t="s">
        <v>124</v>
      </c>
      <c r="E61" s="169">
        <v>496.86</v>
      </c>
      <c r="F61" s="170"/>
      <c r="G61" s="171">
        <f>ROUND(E61*F61,2)</f>
        <v>0</v>
      </c>
      <c r="H61" s="170">
        <v>17.05</v>
      </c>
      <c r="I61" s="171">
        <f>ROUND(E61*H61,2)</f>
        <v>8471.4599999999991</v>
      </c>
      <c r="J61" s="170">
        <v>90.95</v>
      </c>
      <c r="K61" s="171">
        <f>ROUND(E61*J61,2)</f>
        <v>45189.42</v>
      </c>
      <c r="L61" s="171">
        <v>21</v>
      </c>
      <c r="M61" s="171">
        <f>G61*(1+L61/100)</f>
        <v>0</v>
      </c>
      <c r="N61" s="171">
        <v>7.3999999999999999E-4</v>
      </c>
      <c r="O61" s="171">
        <f>ROUND(E61*N61,2)</f>
        <v>0.37</v>
      </c>
      <c r="P61" s="171">
        <v>3.9E-2</v>
      </c>
      <c r="Q61" s="171">
        <f>ROUND(E61*P61,2)</f>
        <v>19.38</v>
      </c>
      <c r="R61" s="171"/>
      <c r="S61" s="171" t="s">
        <v>139</v>
      </c>
      <c r="T61" s="172" t="s">
        <v>93</v>
      </c>
      <c r="U61" s="158">
        <v>0.17100000000000001</v>
      </c>
      <c r="V61" s="158">
        <f>ROUND(E61*U61,2)</f>
        <v>84.96</v>
      </c>
      <c r="W61" s="158"/>
      <c r="X61" s="158" t="s">
        <v>126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127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197" t="s">
        <v>206</v>
      </c>
      <c r="D62" s="180"/>
      <c r="E62" s="181">
        <f>315*0.6</f>
        <v>189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130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56"/>
      <c r="B63" s="157"/>
      <c r="C63" s="197" t="s">
        <v>207</v>
      </c>
      <c r="D63" s="180"/>
      <c r="E63" s="181">
        <f>357*1.4*0.3</f>
        <v>149.93999999999997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56"/>
      <c r="B64" s="157"/>
      <c r="C64" s="197" t="s">
        <v>208</v>
      </c>
      <c r="D64" s="180"/>
      <c r="E64" s="181">
        <f>376*1.4*0.3</f>
        <v>157.91999999999999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33.75" outlineLevel="1">
      <c r="A65" s="166">
        <v>24</v>
      </c>
      <c r="B65" s="167" t="s">
        <v>234</v>
      </c>
      <c r="C65" s="176" t="s">
        <v>159</v>
      </c>
      <c r="D65" s="168" t="s">
        <v>124</v>
      </c>
      <c r="E65" s="169">
        <v>4710.5</v>
      </c>
      <c r="F65" s="170"/>
      <c r="G65" s="171">
        <f>ROUND(E65*F65,2)</f>
        <v>0</v>
      </c>
      <c r="H65" s="170">
        <v>0</v>
      </c>
      <c r="I65" s="171">
        <f>ROUND(E65*H65,2)</f>
        <v>0</v>
      </c>
      <c r="J65" s="170">
        <v>333.5</v>
      </c>
      <c r="K65" s="171">
        <f>ROUND(E65*J65,2)</f>
        <v>1570951.75</v>
      </c>
      <c r="L65" s="171">
        <v>21</v>
      </c>
      <c r="M65" s="171">
        <f>G65*(1+L65/100)</f>
        <v>0</v>
      </c>
      <c r="N65" s="171">
        <v>0</v>
      </c>
      <c r="O65" s="171">
        <f>ROUND(E65*N65,2)</f>
        <v>0</v>
      </c>
      <c r="P65" s="171">
        <v>0.65</v>
      </c>
      <c r="Q65" s="171">
        <f>ROUND(E65*P65,2)</f>
        <v>3061.83</v>
      </c>
      <c r="R65" s="171"/>
      <c r="S65" s="171" t="s">
        <v>139</v>
      </c>
      <c r="T65" s="172" t="s">
        <v>93</v>
      </c>
      <c r="U65" s="158">
        <v>0.54186000000000001</v>
      </c>
      <c r="V65" s="158">
        <f>ROUND(E65*U65,2)</f>
        <v>2552.4299999999998</v>
      </c>
      <c r="W65" s="158"/>
      <c r="X65" s="158" t="s">
        <v>126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127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273" t="s">
        <v>160</v>
      </c>
      <c r="D66" s="274"/>
      <c r="E66" s="274"/>
      <c r="F66" s="274"/>
      <c r="G66" s="274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129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56"/>
      <c r="B67" s="157"/>
      <c r="C67" s="275" t="s">
        <v>158</v>
      </c>
      <c r="D67" s="276"/>
      <c r="E67" s="276"/>
      <c r="F67" s="276"/>
      <c r="G67" s="276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97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196" t="s">
        <v>193</v>
      </c>
      <c r="D68" s="191"/>
      <c r="E68" s="181">
        <f>315*9</f>
        <v>2835</v>
      </c>
      <c r="F68" s="191"/>
      <c r="G68" s="191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56"/>
      <c r="B69" s="157"/>
      <c r="C69" s="197" t="s">
        <v>194</v>
      </c>
      <c r="D69" s="180"/>
      <c r="E69" s="181">
        <f>341*5.5</f>
        <v>1875.5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130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82">
        <v>25</v>
      </c>
      <c r="B70" s="183" t="s">
        <v>162</v>
      </c>
      <c r="C70" s="190" t="s">
        <v>232</v>
      </c>
      <c r="D70" s="184" t="s">
        <v>163</v>
      </c>
      <c r="E70" s="185">
        <v>100</v>
      </c>
      <c r="F70" s="186"/>
      <c r="G70" s="187">
        <f>ROUND(E70*F70,2)</f>
        <v>0</v>
      </c>
      <c r="H70" s="186">
        <v>0</v>
      </c>
      <c r="I70" s="187">
        <f>ROUND(E70*H70,2)</f>
        <v>0</v>
      </c>
      <c r="J70" s="186">
        <v>300</v>
      </c>
      <c r="K70" s="187">
        <f>ROUND(E70*J70,2)</f>
        <v>30000</v>
      </c>
      <c r="L70" s="187">
        <v>21</v>
      </c>
      <c r="M70" s="187">
        <f>G70*(1+L70/100)</f>
        <v>0</v>
      </c>
      <c r="N70" s="187">
        <v>0</v>
      </c>
      <c r="O70" s="187">
        <f>ROUND(E70*N70,2)</f>
        <v>0</v>
      </c>
      <c r="P70" s="187">
        <v>0</v>
      </c>
      <c r="Q70" s="187">
        <f>ROUND(E70*P70,2)</f>
        <v>0</v>
      </c>
      <c r="R70" s="187"/>
      <c r="S70" s="187" t="s">
        <v>139</v>
      </c>
      <c r="T70" s="188" t="s">
        <v>93</v>
      </c>
      <c r="U70" s="158">
        <v>0</v>
      </c>
      <c r="V70" s="158">
        <f>ROUND(E70*U70,2)</f>
        <v>0</v>
      </c>
      <c r="W70" s="158"/>
      <c r="X70" s="158" t="s">
        <v>126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127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44.25" customHeight="1" outlineLevel="1">
      <c r="A71" s="166">
        <v>26</v>
      </c>
      <c r="B71" s="167" t="s">
        <v>164</v>
      </c>
      <c r="C71" s="192" t="s">
        <v>252</v>
      </c>
      <c r="D71" s="168" t="s">
        <v>138</v>
      </c>
      <c r="E71" s="169">
        <v>1</v>
      </c>
      <c r="F71" s="170"/>
      <c r="G71" s="171">
        <f>ROUND(E71*F71,2)</f>
        <v>0</v>
      </c>
      <c r="H71" s="170">
        <v>0</v>
      </c>
      <c r="I71" s="171">
        <f>ROUND(E71*H71,2)</f>
        <v>0</v>
      </c>
      <c r="J71" s="170">
        <v>350000</v>
      </c>
      <c r="K71" s="171">
        <f>ROUND(E71*J71,2)</f>
        <v>350000</v>
      </c>
      <c r="L71" s="171">
        <v>21</v>
      </c>
      <c r="M71" s="171">
        <f>G71*(1+L71/100)</f>
        <v>0</v>
      </c>
      <c r="N71" s="171">
        <v>0</v>
      </c>
      <c r="O71" s="171">
        <f>ROUND(E71*N71,2)</f>
        <v>0</v>
      </c>
      <c r="P71" s="171">
        <v>0</v>
      </c>
      <c r="Q71" s="171">
        <f>ROUND(E71*P71,2)</f>
        <v>0</v>
      </c>
      <c r="R71" s="171"/>
      <c r="S71" s="171" t="s">
        <v>139</v>
      </c>
      <c r="T71" s="172" t="s">
        <v>93</v>
      </c>
      <c r="U71" s="158">
        <v>0</v>
      </c>
      <c r="V71" s="158">
        <f>ROUND(E71*U71,2)</f>
        <v>0</v>
      </c>
      <c r="W71" s="158"/>
      <c r="X71" s="158" t="s">
        <v>126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127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>
      <c r="A72" s="156"/>
      <c r="B72" s="157"/>
      <c r="C72" s="271" t="s">
        <v>213</v>
      </c>
      <c r="D72" s="272"/>
      <c r="E72" s="272"/>
      <c r="F72" s="272"/>
      <c r="G72" s="272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97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73" t="str">
        <f>C72</f>
        <v>Požadavky na ochranu zdraví lidí při nakládání s azbestem, včetně odpadu obsahujících azbest, jsou obsaženy v §21 nařízení vlády č. 361/2007 Sb., (požadavky na kontrolované pásmo jsou uvedeny v §21 odst. 2 tohoto nařízení).- střešní krytina</v>
      </c>
      <c r="BB72" s="149"/>
      <c r="BC72" s="149"/>
      <c r="BD72" s="149"/>
      <c r="BE72" s="149"/>
      <c r="BF72" s="149"/>
      <c r="BG72" s="149"/>
      <c r="BH72" s="149"/>
    </row>
    <row r="73" spans="1:60">
      <c r="A73" s="160" t="s">
        <v>88</v>
      </c>
      <c r="B73" s="161" t="s">
        <v>55</v>
      </c>
      <c r="C73" s="175" t="s">
        <v>56</v>
      </c>
      <c r="D73" s="162"/>
      <c r="E73" s="163"/>
      <c r="F73" s="164"/>
      <c r="G73" s="164">
        <f>SUMIF(AG74:AG75,"&lt;&gt;NOR",G74:G75)</f>
        <v>0</v>
      </c>
      <c r="H73" s="164"/>
      <c r="I73" s="164">
        <f>SUM(I74:I75)</f>
        <v>0</v>
      </c>
      <c r="J73" s="164"/>
      <c r="K73" s="164">
        <f>SUM(K74:K75)</f>
        <v>1188</v>
      </c>
      <c r="L73" s="164"/>
      <c r="M73" s="164">
        <f>SUM(M74:M75)</f>
        <v>0</v>
      </c>
      <c r="N73" s="164"/>
      <c r="O73" s="164">
        <f>SUM(O74:O75)</f>
        <v>0</v>
      </c>
      <c r="P73" s="164"/>
      <c r="Q73" s="164">
        <f>SUM(Q74:Q75)</f>
        <v>0</v>
      </c>
      <c r="R73" s="164"/>
      <c r="S73" s="164"/>
      <c r="T73" s="165"/>
      <c r="U73" s="159"/>
      <c r="V73" s="159">
        <f>SUM(V74:V75)</f>
        <v>2.87</v>
      </c>
      <c r="W73" s="159"/>
      <c r="X73" s="159"/>
      <c r="AG73" t="s">
        <v>89</v>
      </c>
    </row>
    <row r="74" spans="1:60" outlineLevel="1">
      <c r="A74" s="166">
        <v>27</v>
      </c>
      <c r="B74" s="167" t="s">
        <v>214</v>
      </c>
      <c r="C74" s="207" t="s">
        <v>218</v>
      </c>
      <c r="D74" s="168" t="s">
        <v>215</v>
      </c>
      <c r="E74" s="169">
        <v>1</v>
      </c>
      <c r="F74" s="170"/>
      <c r="G74" s="171">
        <f>ROUND(E74*F74,2)</f>
        <v>0</v>
      </c>
      <c r="H74" s="170">
        <v>0</v>
      </c>
      <c r="I74" s="171">
        <f>ROUND(E74*H74,2)</f>
        <v>0</v>
      </c>
      <c r="J74" s="170">
        <v>1188</v>
      </c>
      <c r="K74" s="171">
        <f>ROUND(E74*J74,2)</f>
        <v>1188</v>
      </c>
      <c r="L74" s="171">
        <v>21</v>
      </c>
      <c r="M74" s="171">
        <f>G74*(1+L74/100)</f>
        <v>0</v>
      </c>
      <c r="N74" s="171">
        <v>0</v>
      </c>
      <c r="O74" s="171">
        <f>ROUND(E74*N74,2)</f>
        <v>0</v>
      </c>
      <c r="P74" s="171">
        <v>0</v>
      </c>
      <c r="Q74" s="171">
        <f>ROUND(E74*P74,2)</f>
        <v>0</v>
      </c>
      <c r="R74" s="171"/>
      <c r="S74" s="171" t="s">
        <v>139</v>
      </c>
      <c r="T74" s="172" t="s">
        <v>93</v>
      </c>
      <c r="U74" s="158">
        <v>2.8719999999999999</v>
      </c>
      <c r="V74" s="158">
        <f>ROUND(E74*U74,2)</f>
        <v>2.87</v>
      </c>
      <c r="W74" s="158"/>
      <c r="X74" s="158" t="s">
        <v>166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167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273"/>
      <c r="D75" s="274"/>
      <c r="E75" s="274"/>
      <c r="F75" s="274"/>
      <c r="G75" s="274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129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>
      <c r="A76" s="160" t="s">
        <v>88</v>
      </c>
      <c r="B76" s="161" t="s">
        <v>57</v>
      </c>
      <c r="C76" s="175" t="s">
        <v>58</v>
      </c>
      <c r="D76" s="162"/>
      <c r="E76" s="163"/>
      <c r="F76" s="164"/>
      <c r="G76" s="164">
        <f>SUMIF(AG77:AG94,"&lt;&gt;NOR",G77:G94)</f>
        <v>0</v>
      </c>
      <c r="H76" s="164"/>
      <c r="I76" s="164">
        <f>SUM(I77:I94)</f>
        <v>0</v>
      </c>
      <c r="J76" s="164"/>
      <c r="K76" s="164">
        <f>SUM(K77:K94)</f>
        <v>144150137.28</v>
      </c>
      <c r="L76" s="164"/>
      <c r="M76" s="164">
        <f>SUM(M77:M94)</f>
        <v>0</v>
      </c>
      <c r="N76" s="164"/>
      <c r="O76" s="164">
        <f>SUM(O77:O94)</f>
        <v>0</v>
      </c>
      <c r="P76" s="164"/>
      <c r="Q76" s="164">
        <f>SUM(Q77:Q94)</f>
        <v>0</v>
      </c>
      <c r="R76" s="164"/>
      <c r="S76" s="164"/>
      <c r="T76" s="165"/>
      <c r="U76" s="159"/>
      <c r="V76" s="159">
        <f>SUM(V77:V94)</f>
        <v>0</v>
      </c>
      <c r="W76" s="159"/>
      <c r="X76" s="159"/>
      <c r="AG76" t="s">
        <v>89</v>
      </c>
    </row>
    <row r="77" spans="1:60" outlineLevel="1">
      <c r="A77" s="166">
        <v>28</v>
      </c>
      <c r="B77" s="167" t="s">
        <v>168</v>
      </c>
      <c r="C77" s="176" t="s">
        <v>216</v>
      </c>
      <c r="D77" s="168" t="s">
        <v>165</v>
      </c>
      <c r="E77" s="169">
        <f>E78+E79+E80+E81</f>
        <v>5136.616</v>
      </c>
      <c r="F77" s="170"/>
      <c r="G77" s="171">
        <f>ROUND(E77*F77,2)</f>
        <v>0</v>
      </c>
      <c r="H77" s="170">
        <v>0</v>
      </c>
      <c r="I77" s="171">
        <f>ROUND(E77*H77,2)</f>
        <v>0</v>
      </c>
      <c r="J77" s="170">
        <v>9000</v>
      </c>
      <c r="K77" s="171">
        <f>ROUND(E77*J77,2)</f>
        <v>46229544</v>
      </c>
      <c r="L77" s="171">
        <v>21</v>
      </c>
      <c r="M77" s="171">
        <f>G77*(1+L77/100)</f>
        <v>0</v>
      </c>
      <c r="N77" s="171">
        <v>0</v>
      </c>
      <c r="O77" s="171">
        <f>ROUND(E77*N77,2)</f>
        <v>0</v>
      </c>
      <c r="P77" s="171">
        <v>0</v>
      </c>
      <c r="Q77" s="171">
        <f>ROUND(E77*P77,2)</f>
        <v>0</v>
      </c>
      <c r="R77" s="171"/>
      <c r="S77" s="171" t="s">
        <v>139</v>
      </c>
      <c r="T77" s="172" t="s">
        <v>93</v>
      </c>
      <c r="U77" s="158">
        <v>0</v>
      </c>
      <c r="V77" s="158">
        <f>ROUND(E77*U77,2)</f>
        <v>0</v>
      </c>
      <c r="W77" s="158"/>
      <c r="X77" s="158" t="s">
        <v>126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127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6"/>
      <c r="B78" s="157"/>
      <c r="C78" s="196" t="s">
        <v>219</v>
      </c>
      <c r="D78" s="191"/>
      <c r="E78" s="181">
        <v>805.9</v>
      </c>
      <c r="F78" s="191"/>
      <c r="G78" s="191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>
      <c r="A79" s="156"/>
      <c r="B79" s="157"/>
      <c r="C79" s="197" t="s">
        <v>221</v>
      </c>
      <c r="D79" s="180"/>
      <c r="E79" s="181">
        <v>3413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130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196" t="s">
        <v>220</v>
      </c>
      <c r="D80" s="191"/>
      <c r="E80" s="181">
        <v>289.5</v>
      </c>
      <c r="F80" s="191"/>
      <c r="G80" s="191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56"/>
      <c r="B81" s="157"/>
      <c r="C81" s="197" t="s">
        <v>222</v>
      </c>
      <c r="D81" s="180"/>
      <c r="E81" s="181">
        <f>330.64*1.9</f>
        <v>628.21599999999989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130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66">
        <v>29</v>
      </c>
      <c r="B82" s="167" t="s">
        <v>168</v>
      </c>
      <c r="C82" s="176" t="s">
        <v>247</v>
      </c>
      <c r="D82" s="168" t="s">
        <v>165</v>
      </c>
      <c r="E82" s="169">
        <f>E83</f>
        <v>5136.616</v>
      </c>
      <c r="F82" s="170"/>
      <c r="G82" s="171">
        <f>ROUND(E82*F82,2)</f>
        <v>0</v>
      </c>
      <c r="H82" s="170">
        <v>0</v>
      </c>
      <c r="I82" s="171">
        <f>ROUND(E82*H82,2)</f>
        <v>0</v>
      </c>
      <c r="J82" s="170">
        <v>9000</v>
      </c>
      <c r="K82" s="171">
        <f>ROUND(E82*J82,2)</f>
        <v>46229544</v>
      </c>
      <c r="L82" s="171">
        <v>21</v>
      </c>
      <c r="M82" s="171">
        <f>G82*(1+L82/100)</f>
        <v>0</v>
      </c>
      <c r="N82" s="171">
        <v>0</v>
      </c>
      <c r="O82" s="171">
        <f>ROUND(E82*N82,2)</f>
        <v>0</v>
      </c>
      <c r="P82" s="171">
        <v>0</v>
      </c>
      <c r="Q82" s="171">
        <f>ROUND(E82*P82,2)</f>
        <v>0</v>
      </c>
      <c r="R82" s="171"/>
      <c r="S82" s="171" t="s">
        <v>139</v>
      </c>
      <c r="T82" s="172" t="s">
        <v>93</v>
      </c>
      <c r="U82" s="158">
        <v>0</v>
      </c>
      <c r="V82" s="158">
        <f>ROUND(E82*U82,2)</f>
        <v>0</v>
      </c>
      <c r="W82" s="158"/>
      <c r="X82" s="158" t="s">
        <v>126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127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>
      <c r="A83" s="156"/>
      <c r="B83" s="157"/>
      <c r="C83" s="189" t="s">
        <v>225</v>
      </c>
      <c r="D83" s="191"/>
      <c r="E83" s="181">
        <v>5136.616</v>
      </c>
      <c r="F83" s="191"/>
      <c r="G83" s="191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66">
        <v>30</v>
      </c>
      <c r="B84" s="167" t="s">
        <v>168</v>
      </c>
      <c r="C84" s="176" t="s">
        <v>248</v>
      </c>
      <c r="D84" s="168" t="s">
        <v>165</v>
      </c>
      <c r="E84" s="169">
        <f>E85</f>
        <v>5136.616</v>
      </c>
      <c r="F84" s="170"/>
      <c r="G84" s="171">
        <f>ROUND(E84*F84,2)</f>
        <v>0</v>
      </c>
      <c r="H84" s="170">
        <v>0</v>
      </c>
      <c r="I84" s="171">
        <f>ROUND(E84*H84,2)</f>
        <v>0</v>
      </c>
      <c r="J84" s="170">
        <v>9000</v>
      </c>
      <c r="K84" s="171">
        <f>ROUND(E84*J84,2)</f>
        <v>46229544</v>
      </c>
      <c r="L84" s="171">
        <v>21</v>
      </c>
      <c r="M84" s="171">
        <f>G84*(1+L84/100)</f>
        <v>0</v>
      </c>
      <c r="N84" s="171">
        <v>0</v>
      </c>
      <c r="O84" s="171">
        <f>ROUND(E84*N84,2)</f>
        <v>0</v>
      </c>
      <c r="P84" s="171">
        <v>0</v>
      </c>
      <c r="Q84" s="171">
        <f>ROUND(E84*P84,2)</f>
        <v>0</v>
      </c>
      <c r="R84" s="171"/>
      <c r="S84" s="171" t="s">
        <v>139</v>
      </c>
      <c r="T84" s="172" t="s">
        <v>93</v>
      </c>
      <c r="U84" s="158">
        <v>0</v>
      </c>
      <c r="V84" s="158">
        <f>ROUND(E84*U84,2)</f>
        <v>0</v>
      </c>
      <c r="W84" s="158"/>
      <c r="X84" s="158" t="s">
        <v>126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127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56"/>
      <c r="B85" s="157"/>
      <c r="C85" s="189" t="s">
        <v>225</v>
      </c>
      <c r="D85" s="191"/>
      <c r="E85" s="181">
        <v>5136.616</v>
      </c>
      <c r="F85" s="191"/>
      <c r="G85" s="191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>
      <c r="A86" s="166">
        <v>31</v>
      </c>
      <c r="B86" s="167" t="s">
        <v>170</v>
      </c>
      <c r="C86" s="176" t="s">
        <v>226</v>
      </c>
      <c r="D86" s="168" t="s">
        <v>165</v>
      </c>
      <c r="E86" s="169">
        <v>25.64</v>
      </c>
      <c r="F86" s="170"/>
      <c r="G86" s="171">
        <f>ROUND(E86*F86,2)</f>
        <v>0</v>
      </c>
      <c r="H86" s="170">
        <v>0</v>
      </c>
      <c r="I86" s="171">
        <f>ROUND(E86*H86,2)</f>
        <v>0</v>
      </c>
      <c r="J86" s="170">
        <v>880</v>
      </c>
      <c r="K86" s="171">
        <f>ROUND(E86*J86,2)</f>
        <v>22563.200000000001</v>
      </c>
      <c r="L86" s="171">
        <v>21</v>
      </c>
      <c r="M86" s="171">
        <f>G86*(1+L86/100)</f>
        <v>0</v>
      </c>
      <c r="N86" s="171">
        <v>0</v>
      </c>
      <c r="O86" s="171">
        <f>ROUND(E86*N86,2)</f>
        <v>0</v>
      </c>
      <c r="P86" s="171">
        <v>0</v>
      </c>
      <c r="Q86" s="171">
        <f>ROUND(E86*P86,2)</f>
        <v>0</v>
      </c>
      <c r="R86" s="171"/>
      <c r="S86" s="171" t="s">
        <v>139</v>
      </c>
      <c r="T86" s="172" t="s">
        <v>93</v>
      </c>
      <c r="U86" s="158">
        <v>0</v>
      </c>
      <c r="V86" s="158">
        <f>ROUND(E86*U86,2)</f>
        <v>0</v>
      </c>
      <c r="W86" s="158"/>
      <c r="X86" s="158" t="s">
        <v>171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172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>
      <c r="A87" s="156"/>
      <c r="B87" s="157"/>
      <c r="C87" s="271" t="s">
        <v>169</v>
      </c>
      <c r="D87" s="272"/>
      <c r="E87" s="272"/>
      <c r="F87" s="272"/>
      <c r="G87" s="272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97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73" t="str">
        <f>C87</f>
        <v>V položce je zahrnuto veškerá manipulace (naložení, svislý a vodorovný přesun) včetně odvozu odpadu a jeho likvidace v souladu se zákonem č. 185/2001 Sb., o odpadech, a to dle technologie a místa určených zhotovitelem, včetně poplatků za uložení.</v>
      </c>
      <c r="BB87" s="149"/>
      <c r="BC87" s="149"/>
      <c r="BD87" s="149"/>
      <c r="BE87" s="149"/>
      <c r="BF87" s="149"/>
      <c r="BG87" s="149"/>
      <c r="BH87" s="149"/>
    </row>
    <row r="88" spans="1:60" outlineLevel="1">
      <c r="A88" s="156"/>
      <c r="B88" s="157"/>
      <c r="C88" s="275" t="s">
        <v>228</v>
      </c>
      <c r="D88" s="276"/>
      <c r="E88" s="276"/>
      <c r="F88" s="276"/>
      <c r="G88" s="276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97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>
      <c r="A89" s="166">
        <v>32</v>
      </c>
      <c r="B89" s="167" t="s">
        <v>170</v>
      </c>
      <c r="C89" s="176" t="s">
        <v>233</v>
      </c>
      <c r="D89" s="168" t="s">
        <v>165</v>
      </c>
      <c r="E89" s="169">
        <f>E84</f>
        <v>5136.616</v>
      </c>
      <c r="F89" s="170"/>
      <c r="G89" s="171">
        <f>ROUND(E89*F89,2)</f>
        <v>0</v>
      </c>
      <c r="H89" s="170">
        <v>0</v>
      </c>
      <c r="I89" s="171">
        <f>ROUND(E89*H89,2)</f>
        <v>0</v>
      </c>
      <c r="J89" s="170">
        <v>880</v>
      </c>
      <c r="K89" s="171">
        <f>ROUND(E89*J89,2)</f>
        <v>4520222.08</v>
      </c>
      <c r="L89" s="171">
        <v>21</v>
      </c>
      <c r="M89" s="171">
        <f>G89*(1+L89/100)</f>
        <v>0</v>
      </c>
      <c r="N89" s="171">
        <v>0</v>
      </c>
      <c r="O89" s="171">
        <f>ROUND(E89*N89,2)</f>
        <v>0</v>
      </c>
      <c r="P89" s="171">
        <v>0</v>
      </c>
      <c r="Q89" s="171">
        <f>ROUND(E89*P89,2)</f>
        <v>0</v>
      </c>
      <c r="R89" s="171"/>
      <c r="S89" s="171" t="s">
        <v>139</v>
      </c>
      <c r="T89" s="172" t="s">
        <v>93</v>
      </c>
      <c r="U89" s="158">
        <v>0</v>
      </c>
      <c r="V89" s="158">
        <f>ROUND(E89*U89,2)</f>
        <v>0</v>
      </c>
      <c r="W89" s="158"/>
      <c r="X89" s="158" t="s">
        <v>171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172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customHeight="1" outlineLevel="1">
      <c r="A90" s="156"/>
      <c r="B90" s="157"/>
      <c r="C90" s="271" t="s">
        <v>229</v>
      </c>
      <c r="D90" s="271"/>
      <c r="E90" s="271"/>
      <c r="F90" s="271"/>
      <c r="G90" s="271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97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73" t="str">
        <f>C90</f>
        <v>V položce je zahrnuto veškerá manipulace (naložení, svislý a vodorovný přesun) s vybouranými hmotami a jejich recyklací</v>
      </c>
      <c r="BB90" s="149"/>
      <c r="BC90" s="149"/>
      <c r="BD90" s="149"/>
      <c r="BE90" s="149"/>
      <c r="BF90" s="149"/>
      <c r="BG90" s="149"/>
      <c r="BH90" s="149"/>
    </row>
    <row r="91" spans="1:60" outlineLevel="1">
      <c r="A91" s="156"/>
      <c r="B91" s="157"/>
      <c r="C91" s="277" t="s">
        <v>249</v>
      </c>
      <c r="D91" s="277"/>
      <c r="E91" s="277"/>
      <c r="F91" s="277"/>
      <c r="G91" s="277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97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2.5" outlineLevel="1">
      <c r="A92" s="166">
        <v>33</v>
      </c>
      <c r="B92" s="167" t="s">
        <v>170</v>
      </c>
      <c r="C92" s="176" t="s">
        <v>227</v>
      </c>
      <c r="D92" s="168" t="s">
        <v>165</v>
      </c>
      <c r="E92" s="169">
        <v>1044</v>
      </c>
      <c r="F92" s="170"/>
      <c r="G92" s="171">
        <f>ROUND(E92*F92,2)</f>
        <v>0</v>
      </c>
      <c r="H92" s="170">
        <v>0</v>
      </c>
      <c r="I92" s="171">
        <f>ROUND(E92*H92,2)</f>
        <v>0</v>
      </c>
      <c r="J92" s="170">
        <v>880</v>
      </c>
      <c r="K92" s="171">
        <f>ROUND(E92*J92,2)</f>
        <v>918720</v>
      </c>
      <c r="L92" s="171">
        <v>21</v>
      </c>
      <c r="M92" s="171">
        <f>G92*(1+L92/100)</f>
        <v>0</v>
      </c>
      <c r="N92" s="171">
        <v>0</v>
      </c>
      <c r="O92" s="171">
        <f>ROUND(E92*N92,2)</f>
        <v>0</v>
      </c>
      <c r="P92" s="171">
        <v>0</v>
      </c>
      <c r="Q92" s="171">
        <f>ROUND(E92*P92,2)</f>
        <v>0</v>
      </c>
      <c r="R92" s="171"/>
      <c r="S92" s="171" t="s">
        <v>139</v>
      </c>
      <c r="T92" s="172" t="s">
        <v>93</v>
      </c>
      <c r="U92" s="158">
        <v>0</v>
      </c>
      <c r="V92" s="158">
        <f>ROUND(E92*U92,2)</f>
        <v>0</v>
      </c>
      <c r="W92" s="158"/>
      <c r="X92" s="158" t="s">
        <v>171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172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>
      <c r="A93" s="156"/>
      <c r="B93" s="157"/>
      <c r="C93" s="271" t="s">
        <v>250</v>
      </c>
      <c r="D93" s="272"/>
      <c r="E93" s="272"/>
      <c r="F93" s="272"/>
      <c r="G93" s="272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97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73" t="str">
        <f>C93</f>
        <v>V položce je zahrnuto veškerá manipulace (naložení, svislý a vodorovný přesun) včetně odvozu odpadu a jeho likvidace v souladu se zákonem č.  o odpadech v platném znění, a to dle technologie a místa určených zhotovitelem, včetně poplatků za uložení.</v>
      </c>
      <c r="BB93" s="149"/>
      <c r="BC93" s="149"/>
      <c r="BD93" s="149"/>
      <c r="BE93" s="149"/>
      <c r="BF93" s="149"/>
      <c r="BG93" s="149"/>
      <c r="BH93" s="149"/>
    </row>
    <row r="94" spans="1:60" outlineLevel="1">
      <c r="A94" s="156"/>
      <c r="B94" s="157"/>
      <c r="C94" s="275" t="s">
        <v>230</v>
      </c>
      <c r="D94" s="276"/>
      <c r="E94" s="276"/>
      <c r="F94" s="276"/>
      <c r="G94" s="276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97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>
      <c r="A95" s="3"/>
      <c r="B95" s="4"/>
      <c r="C95" s="177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E95">
        <v>15</v>
      </c>
      <c r="AF95">
        <v>21</v>
      </c>
      <c r="AG95" t="s">
        <v>75</v>
      </c>
    </row>
    <row r="96" spans="1:60">
      <c r="A96" s="152"/>
      <c r="B96" s="153" t="s">
        <v>29</v>
      </c>
      <c r="C96" s="178"/>
      <c r="D96" s="154"/>
      <c r="E96" s="155"/>
      <c r="F96" s="155"/>
      <c r="G96" s="174">
        <f>G8+G27+G73+G76</f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f>SUMIF(L7:L94,AE95,G7:G94)</f>
        <v>0</v>
      </c>
      <c r="AF96">
        <f>SUMIF(L7:L94,AF95,G7:G94)</f>
        <v>0</v>
      </c>
      <c r="AG96" t="s">
        <v>113</v>
      </c>
    </row>
    <row r="97" spans="1:33">
      <c r="A97" s="270" t="s">
        <v>114</v>
      </c>
      <c r="B97" s="270"/>
      <c r="C97" s="177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>
      <c r="A98" s="3"/>
      <c r="B98" s="4" t="s">
        <v>115</v>
      </c>
      <c r="C98" s="177" t="s">
        <v>256</v>
      </c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G98" t="s">
        <v>116</v>
      </c>
    </row>
    <row r="99" spans="1:33">
      <c r="A99" s="3"/>
      <c r="B99" s="4" t="s">
        <v>117</v>
      </c>
      <c r="C99" s="177" t="s">
        <v>257</v>
      </c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G99" t="s">
        <v>118</v>
      </c>
    </row>
    <row r="100" spans="1:33">
      <c r="A100" s="3"/>
      <c r="B100" s="4"/>
      <c r="C100" s="177" t="s">
        <v>119</v>
      </c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G100" t="s">
        <v>120</v>
      </c>
    </row>
    <row r="101" spans="1:33">
      <c r="A101" s="3"/>
      <c r="B101" s="4"/>
      <c r="C101" s="177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>
      <c r="C102" s="179"/>
      <c r="D102" s="10"/>
      <c r="AG102" t="s">
        <v>121</v>
      </c>
    </row>
    <row r="103" spans="1:33">
      <c r="D103" s="10"/>
    </row>
    <row r="104" spans="1:33">
      <c r="D104" s="10"/>
    </row>
    <row r="105" spans="1:33">
      <c r="D105" s="10"/>
    </row>
    <row r="106" spans="1:33">
      <c r="D106" s="10"/>
    </row>
    <row r="107" spans="1:33">
      <c r="D107" s="10"/>
    </row>
    <row r="108" spans="1:33">
      <c r="D108" s="10"/>
    </row>
    <row r="109" spans="1:33">
      <c r="D109" s="10"/>
    </row>
    <row r="110" spans="1:33">
      <c r="D110" s="10"/>
    </row>
    <row r="111" spans="1:33">
      <c r="D111" s="10"/>
    </row>
    <row r="112" spans="1:33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</sheetData>
  <mergeCells count="20">
    <mergeCell ref="C87:G87"/>
    <mergeCell ref="C88:G88"/>
    <mergeCell ref="C90:G90"/>
    <mergeCell ref="C91:G91"/>
    <mergeCell ref="A1:G1"/>
    <mergeCell ref="C2:G2"/>
    <mergeCell ref="C3:G3"/>
    <mergeCell ref="C4:G4"/>
    <mergeCell ref="A97:B97"/>
    <mergeCell ref="C10:G10"/>
    <mergeCell ref="C15:G15"/>
    <mergeCell ref="C16:G16"/>
    <mergeCell ref="C67:G67"/>
    <mergeCell ref="C29:G29"/>
    <mergeCell ref="C45:G45"/>
    <mergeCell ref="C66:G66"/>
    <mergeCell ref="C93:G93"/>
    <mergeCell ref="C94:G94"/>
    <mergeCell ref="C72:G72"/>
    <mergeCell ref="C75:G75"/>
  </mergeCells>
  <pageMargins left="0.59055118110236227" right="0.19685039370078741" top="0.78740157480314965" bottom="0.78740157480314965" header="0.31496062992125984" footer="0.31496062992125984"/>
  <pageSetup paperSize="9" scale="91" fitToHeight="4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00 Pol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Pol'!Názvy_tisku</vt:lpstr>
      <vt:lpstr>'01 01 Pol'!Názvy_tisku</vt:lpstr>
      <vt:lpstr>oadresa</vt:lpstr>
      <vt:lpstr>Stavba!Objednatel</vt:lpstr>
      <vt:lpstr>Stavba!Objekt</vt:lpstr>
      <vt:lpstr>'01 00 Pol'!Oblast_tisku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Uzivatel</cp:lastModifiedBy>
  <cp:lastPrinted>2022-01-11T18:13:22Z</cp:lastPrinted>
  <dcterms:created xsi:type="dcterms:W3CDTF">2009-04-08T07:15:50Z</dcterms:created>
  <dcterms:modified xsi:type="dcterms:W3CDTF">2024-11-19T22:23:23Z</dcterms:modified>
</cp:coreProperties>
</file>